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was12-adm\AnunciosCRE\"/>
    </mc:Choice>
  </mc:AlternateContent>
  <xr:revisionPtr revIDLastSave="0" documentId="13_ncr:1_{988DBAE8-F393-4F7C-85D0-FAE60B24BE44}" xr6:coauthVersionLast="47" xr6:coauthVersionMax="47" xr10:uidLastSave="{00000000-0000-0000-0000-000000000000}"/>
  <bookViews>
    <workbookView xWindow="-110" yWindow="-110" windowWidth="19420" windowHeight="11500" tabRatio="820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Summary FS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144388733" localSheetId="7">'Urban Business Results'!#REF!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oc59634415" localSheetId="2">IS!$B$2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" i="9" l="1"/>
  <c r="D20" i="9" l="1"/>
  <c r="C20" i="9"/>
  <c r="C14" i="9"/>
  <c r="D9" i="9"/>
  <c r="C9" i="9"/>
  <c r="D8" i="9"/>
  <c r="C8" i="9"/>
  <c r="D7" i="9"/>
  <c r="C7" i="9"/>
  <c r="D6" i="9"/>
  <c r="C6" i="9"/>
  <c r="D27" i="8"/>
  <c r="C27" i="8"/>
  <c r="D21" i="8"/>
  <c r="C21" i="8"/>
  <c r="C7" i="8"/>
  <c r="D7" i="8"/>
  <c r="E7" i="8"/>
  <c r="E46" i="8" s="1"/>
  <c r="F7" i="8"/>
  <c r="F46" i="8" s="1"/>
  <c r="G7" i="8"/>
  <c r="G46" i="8" s="1"/>
  <c r="C10" i="8"/>
  <c r="C47" i="8" s="1"/>
  <c r="D10" i="8"/>
  <c r="D47" i="8" s="1"/>
  <c r="E10" i="8"/>
  <c r="E47" i="8" s="1"/>
  <c r="F10" i="8"/>
  <c r="F47" i="8" s="1"/>
  <c r="G10" i="8"/>
  <c r="G47" i="8" s="1"/>
  <c r="C13" i="8"/>
  <c r="D13" i="8"/>
  <c r="E13" i="8"/>
  <c r="F13" i="8"/>
  <c r="G13" i="8"/>
  <c r="C38" i="8"/>
  <c r="D38" i="8"/>
  <c r="E38" i="8"/>
  <c r="F38" i="8"/>
  <c r="G38" i="8"/>
  <c r="C44" i="8"/>
  <c r="D44" i="8"/>
  <c r="E44" i="8"/>
  <c r="F44" i="8"/>
  <c r="G44" i="8"/>
  <c r="C46" i="8"/>
  <c r="D46" i="8"/>
  <c r="E77" i="6"/>
  <c r="E72" i="6"/>
  <c r="E17" i="6"/>
  <c r="E16" i="6"/>
  <c r="E15" i="6"/>
  <c r="E12" i="6"/>
  <c r="E11" i="6"/>
  <c r="E10" i="6"/>
  <c r="E9" i="6"/>
  <c r="E8" i="6"/>
  <c r="E32" i="5"/>
  <c r="E30" i="5"/>
  <c r="E29" i="5"/>
  <c r="E28" i="5"/>
  <c r="E27" i="5"/>
  <c r="E26" i="5"/>
  <c r="E24" i="5"/>
  <c r="E23" i="5"/>
  <c r="E22" i="5"/>
  <c r="E21" i="5"/>
  <c r="E16" i="5"/>
  <c r="E14" i="5"/>
  <c r="E13" i="5"/>
  <c r="E12" i="5"/>
  <c r="E11" i="5"/>
  <c r="E10" i="5"/>
  <c r="E8" i="5"/>
  <c r="E7" i="5"/>
  <c r="E6" i="5"/>
  <c r="E5" i="5"/>
  <c r="G35" i="2"/>
  <c r="F35" i="2"/>
  <c r="D35" i="2"/>
  <c r="C35" i="2"/>
  <c r="G25" i="2"/>
  <c r="F25" i="2"/>
  <c r="D25" i="2"/>
  <c r="C25" i="2"/>
  <c r="G11" i="2"/>
  <c r="G18" i="2" s="1"/>
  <c r="G20" i="2" s="1"/>
  <c r="F11" i="2"/>
  <c r="F18" i="2" s="1"/>
  <c r="F20" i="2" s="1"/>
  <c r="F26" i="2" s="1"/>
  <c r="F28" i="2" s="1"/>
  <c r="D11" i="2"/>
  <c r="D18" i="2" s="1"/>
  <c r="D20" i="2" s="1"/>
  <c r="D26" i="2" s="1"/>
  <c r="D28" i="2" s="1"/>
  <c r="D36" i="2" s="1"/>
  <c r="C11" i="2"/>
  <c r="C18" i="2" s="1"/>
  <c r="C20" i="2" s="1"/>
  <c r="D45" i="8" l="1"/>
  <c r="C45" i="8"/>
  <c r="D14" i="8"/>
  <c r="G14" i="8"/>
  <c r="F14" i="8"/>
  <c r="E14" i="8"/>
  <c r="F45" i="8"/>
  <c r="C14" i="8"/>
  <c r="G45" i="8"/>
  <c r="E45" i="8"/>
  <c r="F36" i="2"/>
  <c r="G26" i="2"/>
  <c r="G28" i="2" s="1"/>
  <c r="G36" i="2" s="1"/>
  <c r="C26" i="2"/>
  <c r="C28" i="2" s="1"/>
  <c r="C36" i="2" s="1"/>
  <c r="N37" i="11" l="1"/>
  <c r="N27" i="11"/>
  <c r="N17" i="11"/>
  <c r="N32" i="11"/>
  <c r="N22" i="11"/>
  <c r="N9" i="11"/>
  <c r="N12" i="11"/>
  <c r="N19" i="11" l="1"/>
  <c r="N29" i="11"/>
  <c r="C46" i="6"/>
  <c r="C9" i="5"/>
  <c r="E25" i="4"/>
  <c r="D21" i="1" l="1"/>
  <c r="C21" i="1"/>
  <c r="D12" i="9"/>
  <c r="D20" i="4" s="1"/>
  <c r="C12" i="9"/>
  <c r="C20" i="4" s="1"/>
  <c r="E8" i="7"/>
  <c r="E5" i="7"/>
  <c r="E116" i="6"/>
  <c r="E115" i="6"/>
  <c r="E112" i="6"/>
  <c r="D113" i="6"/>
  <c r="D114" i="6" s="1"/>
  <c r="C113" i="6"/>
  <c r="C114" i="6" s="1"/>
  <c r="E114" i="6" s="1"/>
  <c r="E104" i="6"/>
  <c r="E102" i="6"/>
  <c r="E101" i="6"/>
  <c r="E100" i="6"/>
  <c r="E98" i="6"/>
  <c r="E97" i="6"/>
  <c r="D99" i="6"/>
  <c r="D103" i="6" s="1"/>
  <c r="D105" i="6" s="1"/>
  <c r="C99" i="6"/>
  <c r="C103" i="6" s="1"/>
  <c r="E90" i="6"/>
  <c r="E89" i="6"/>
  <c r="E88" i="6"/>
  <c r="E86" i="6"/>
  <c r="E85" i="6"/>
  <c r="D87" i="6"/>
  <c r="C87" i="6"/>
  <c r="C91" i="6" s="1"/>
  <c r="C92" i="6" s="1"/>
  <c r="E76" i="6"/>
  <c r="E75" i="6"/>
  <c r="E71" i="6"/>
  <c r="E70" i="6"/>
  <c r="D74" i="6"/>
  <c r="D78" i="6" s="1"/>
  <c r="D80" i="6" s="1"/>
  <c r="C74" i="6"/>
  <c r="E62" i="6"/>
  <c r="E61" i="6"/>
  <c r="E59" i="6"/>
  <c r="E58" i="6"/>
  <c r="E57" i="6"/>
  <c r="D60" i="6"/>
  <c r="D64" i="6" s="1"/>
  <c r="D65" i="6" s="1"/>
  <c r="C60" i="6"/>
  <c r="E49" i="6"/>
  <c r="E48" i="6"/>
  <c r="E47" i="6"/>
  <c r="E44" i="6"/>
  <c r="E43" i="6"/>
  <c r="E42" i="6"/>
  <c r="D46" i="6"/>
  <c r="D50" i="6" s="1"/>
  <c r="D52" i="6" s="1"/>
  <c r="C50" i="6"/>
  <c r="E35" i="6"/>
  <c r="E34" i="6"/>
  <c r="E30" i="6"/>
  <c r="E29" i="6"/>
  <c r="E28" i="6"/>
  <c r="E25" i="6"/>
  <c r="E24" i="6"/>
  <c r="E23" i="6"/>
  <c r="D27" i="6"/>
  <c r="D31" i="6" s="1"/>
  <c r="D33" i="6" s="1"/>
  <c r="C27" i="6"/>
  <c r="E6" i="6"/>
  <c r="D7" i="6"/>
  <c r="C7" i="6"/>
  <c r="F7" i="5"/>
  <c r="D25" i="5"/>
  <c r="D31" i="5" s="1"/>
  <c r="D33" i="5" s="1"/>
  <c r="C25" i="5"/>
  <c r="F12" i="5"/>
  <c r="D9" i="5"/>
  <c r="E9" i="5" s="1"/>
  <c r="C15" i="5"/>
  <c r="D9" i="4"/>
  <c r="C9" i="4"/>
  <c r="E23" i="4"/>
  <c r="E21" i="4"/>
  <c r="E18" i="4"/>
  <c r="E17" i="4"/>
  <c r="E14" i="4"/>
  <c r="E13" i="4"/>
  <c r="E12" i="4"/>
  <c r="E11" i="4"/>
  <c r="E8" i="4"/>
  <c r="E7" i="4"/>
  <c r="E6" i="4"/>
  <c r="E5" i="4"/>
  <c r="D39" i="3"/>
  <c r="C39" i="3"/>
  <c r="D26" i="3"/>
  <c r="C26" i="3"/>
  <c r="D9" i="3"/>
  <c r="C9" i="3"/>
  <c r="D55" i="1"/>
  <c r="C55" i="1"/>
  <c r="D46" i="1"/>
  <c r="C46" i="1"/>
  <c r="D36" i="1"/>
  <c r="C36" i="1"/>
  <c r="D31" i="1"/>
  <c r="C31" i="1"/>
  <c r="E20" i="4" l="1"/>
  <c r="E60" i="6"/>
  <c r="C13" i="6"/>
  <c r="E7" i="6"/>
  <c r="C78" i="6"/>
  <c r="E74" i="6"/>
  <c r="E27" i="6"/>
  <c r="D13" i="6"/>
  <c r="D14" i="6" s="1"/>
  <c r="C31" i="5"/>
  <c r="E31" i="5" s="1"/>
  <c r="E25" i="5"/>
  <c r="E9" i="4"/>
  <c r="C16" i="4"/>
  <c r="C22" i="4" s="1"/>
  <c r="D16" i="4"/>
  <c r="D22" i="4" s="1"/>
  <c r="D24" i="4" s="1"/>
  <c r="D26" i="4" s="1"/>
  <c r="D28" i="4" s="1"/>
  <c r="C64" i="6"/>
  <c r="E64" i="6" s="1"/>
  <c r="E46" i="6"/>
  <c r="C19" i="4"/>
  <c r="D19" i="4"/>
  <c r="C40" i="3"/>
  <c r="C44" i="3" s="1"/>
  <c r="C56" i="1"/>
  <c r="C57" i="1" s="1"/>
  <c r="C32" i="1"/>
  <c r="D32" i="1"/>
  <c r="C105" i="6"/>
  <c r="C52" i="6"/>
  <c r="E52" i="6" s="1"/>
  <c r="E50" i="6"/>
  <c r="C14" i="6"/>
  <c r="D91" i="6"/>
  <c r="D92" i="6" s="1"/>
  <c r="E113" i="6"/>
  <c r="C31" i="6"/>
  <c r="D15" i="5"/>
  <c r="D17" i="5" s="1"/>
  <c r="F11" i="5"/>
  <c r="C17" i="5"/>
  <c r="F16" i="5"/>
  <c r="C33" i="5"/>
  <c r="E33" i="5" s="1"/>
  <c r="F13" i="5"/>
  <c r="F5" i="5"/>
  <c r="F6" i="5"/>
  <c r="D40" i="3"/>
  <c r="D44" i="3" s="1"/>
  <c r="D56" i="1"/>
  <c r="D57" i="1" s="1"/>
  <c r="E14" i="6" l="1"/>
  <c r="E13" i="6"/>
  <c r="C80" i="6"/>
  <c r="E80" i="6" s="1"/>
  <c r="E78" i="6"/>
  <c r="C65" i="6"/>
  <c r="E65" i="6" s="1"/>
  <c r="C33" i="6"/>
  <c r="E33" i="6" s="1"/>
  <c r="E31" i="6"/>
  <c r="E17" i="5"/>
  <c r="E15" i="5"/>
  <c r="F9" i="5"/>
  <c r="E16" i="4"/>
  <c r="C24" i="4" l="1"/>
  <c r="C26" i="4" s="1"/>
  <c r="C28" i="4" s="1"/>
  <c r="M37" i="11" l="1"/>
  <c r="M9" i="11"/>
  <c r="M17" i="11"/>
  <c r="M27" i="11"/>
  <c r="M32" i="11"/>
  <c r="M22" i="11"/>
  <c r="M12" i="11"/>
  <c r="M19" i="11" l="1"/>
  <c r="M29" i="11" s="1"/>
  <c r="L32" i="11"/>
  <c r="L37" i="11" l="1"/>
  <c r="K37" i="11"/>
  <c r="H37" i="11"/>
  <c r="G37" i="11"/>
  <c r="F37" i="11"/>
  <c r="E37" i="11"/>
  <c r="D37" i="11"/>
  <c r="C37" i="11"/>
  <c r="J33" i="11"/>
  <c r="J37" i="11" s="1"/>
  <c r="I33" i="11"/>
  <c r="I37" i="11" s="1"/>
  <c r="K32" i="11"/>
  <c r="J32" i="11"/>
  <c r="I32" i="11"/>
  <c r="H32" i="11"/>
  <c r="L27" i="11"/>
  <c r="K27" i="11"/>
  <c r="J27" i="11"/>
  <c r="I27" i="11"/>
  <c r="H27" i="11"/>
  <c r="G27" i="11"/>
  <c r="F27" i="11"/>
  <c r="E27" i="11"/>
  <c r="D27" i="11"/>
  <c r="C27" i="11"/>
  <c r="L22" i="11"/>
  <c r="K22" i="11"/>
  <c r="J22" i="11"/>
  <c r="I22" i="11"/>
  <c r="H22" i="11"/>
  <c r="L17" i="11"/>
  <c r="K17" i="11"/>
  <c r="J17" i="11"/>
  <c r="I17" i="11"/>
  <c r="H17" i="11"/>
  <c r="G17" i="11"/>
  <c r="F17" i="11"/>
  <c r="E17" i="11"/>
  <c r="D17" i="11"/>
  <c r="C17" i="11"/>
  <c r="L12" i="11"/>
  <c r="K12" i="11"/>
  <c r="J12" i="11"/>
  <c r="I12" i="11"/>
  <c r="H12" i="11"/>
  <c r="L9" i="11"/>
  <c r="K9" i="11"/>
  <c r="K19" i="11" s="1"/>
  <c r="K29" i="11" s="1"/>
  <c r="J9" i="11"/>
  <c r="J19" i="11" s="1"/>
  <c r="I9" i="11"/>
  <c r="H9" i="11"/>
  <c r="G9" i="11"/>
  <c r="F9" i="11"/>
  <c r="E9" i="11"/>
  <c r="D9" i="11"/>
  <c r="C9" i="11"/>
  <c r="C19" i="11" s="1"/>
  <c r="H19" i="11" l="1"/>
  <c r="C29" i="11"/>
  <c r="D19" i="11"/>
  <c r="D29" i="11" s="1"/>
  <c r="I19" i="11"/>
  <c r="E19" i="11"/>
  <c r="E29" i="11" s="1"/>
  <c r="F19" i="11"/>
  <c r="F29" i="11" s="1"/>
  <c r="G19" i="11"/>
  <c r="G29" i="11" s="1"/>
  <c r="L19" i="11"/>
  <c r="L29" i="11" s="1"/>
  <c r="H29" i="11"/>
  <c r="I29" i="11"/>
  <c r="J29" i="11"/>
</calcChain>
</file>

<file path=xl/sharedStrings.xml><?xml version="1.0" encoding="utf-8"?>
<sst xmlns="http://schemas.openxmlformats.org/spreadsheetml/2006/main" count="493" uniqueCount="260">
  <si>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</si>
  <si>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</si>
  <si>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</si>
  <si>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</si>
  <si>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</si>
  <si>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</si>
  <si>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</si>
  <si>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</si>
  <si>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</si>
  <si>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</si>
  <si>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</si>
  <si>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</si>
  <si>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</si>
  <si>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</si>
  <si>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</si>
  <si>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</si>
  <si>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</si>
  <si>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</si>
  <si>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</si>
  <si>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</si>
  <si>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</si>
  <si>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</si>
  <si>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</si>
  <si>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</si>
  <si>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</si>
  <si>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</si>
  <si>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</si>
  <si>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</si>
  <si>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</si>
  <si>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</si>
  <si>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</si>
  <si>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</si>
  <si>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</si>
  <si>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</si>
  <si>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</si>
  <si>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</si>
  <si>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</si>
  <si>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</si>
  <si>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</si>
  <si>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</si>
  <si>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</si>
  <si>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</si>
  <si>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</si>
  <si>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</si>
  <si>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</si>
  <si>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</si>
  <si>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</si>
  <si>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</si>
  <si>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</si>
  <si>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</si>
  <si>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</si>
  <si>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</si>
  <si>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</si>
  <si>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</si>
  <si>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</si>
  <si>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</si>
  <si>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</si>
  <si>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</si>
  <si>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</si>
  <si>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</si>
  <si>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</si>
  <si>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</si>
  <si>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</si>
  <si>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</si>
  <si>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</si>
  <si>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</si>
  <si>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</si>
  <si>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</si>
  <si>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</si>
  <si>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</si>
  <si>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</si>
  <si>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Acquisitions and improvements of property, plant and equipment</t>
  </si>
  <si>
    <t>Acquisition of intangible assets</t>
  </si>
  <si>
    <t>Proceeds from sales of property, plant and equipment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</si>
  <si>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</si>
  <si>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</si>
  <si>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</si>
  <si>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</si>
  <si>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</si>
  <si>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</si>
  <si>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</si>
  <si>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</si>
  <si>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</si>
  <si>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</si>
  <si>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</si>
  <si>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</si>
  <si>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</si>
  <si>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</si>
  <si>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</si>
  <si>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</si>
  <si>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</si>
  <si>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</si>
  <si>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</si>
  <si>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</si>
  <si>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</si>
  <si>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</si>
  <si>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</si>
  <si>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</si>
  <si>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</si>
  <si>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in ARS million</t>
  </si>
  <si>
    <t>Profit from operations</t>
  </si>
  <si>
    <t>Adjusted EBITDA</t>
  </si>
  <si>
    <t>Profit from associates</t>
  </si>
  <si>
    <t>II.a) Crops and Sugarcane</t>
  </si>
  <si>
    <t>Crops</t>
  </si>
  <si>
    <t xml:space="preserve">General and administrative expenses </t>
  </si>
  <si>
    <t>Sugarcane</t>
  </si>
  <si>
    <t xml:space="preserve">Revenues </t>
  </si>
  <si>
    <t>II.b) Cattle Production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</si>
  <si>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</si>
  <si>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</si>
  <si>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</si>
  <si>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</si>
  <si>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</si>
  <si>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</si>
  <si>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IV) Corporate Segment</t>
  </si>
  <si>
    <t>Loss from operations</t>
  </si>
  <si>
    <t>Consolidated Results of our Subsidiary IRSA Inversiones y Representaciones S.A.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</si>
  <si>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</si>
  <si>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</si>
  <si>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</si>
  <si>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</si>
  <si>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</si>
  <si>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</si>
  <si>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</si>
  <si>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</si>
  <si>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</si>
  <si>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</si>
  <si>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</si>
  <si>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</si>
  <si>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</si>
  <si>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</si>
  <si>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</si>
  <si>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</si>
  <si>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</si>
  <si>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</si>
  <si>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</si>
  <si>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</si>
  <si>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</si>
  <si>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</si>
  <si>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</si>
  <si>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</si>
  <si>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</si>
  <si>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</si>
  <si>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</si>
  <si>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</si>
  <si>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</si>
  <si>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</si>
  <si>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</si>
  <si>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t>Acquisition and improvement of investment properties</t>
  </si>
  <si>
    <t>Proceeds from sales of investment properties</t>
  </si>
  <si>
    <t>Management fees</t>
  </si>
  <si>
    <t>Management Fee</t>
  </si>
  <si>
    <t>Profit before income tax</t>
  </si>
  <si>
    <t>Land Reserve</t>
  </si>
  <si>
    <t>Repurchase of treasury shares</t>
  </si>
  <si>
    <t>Exercise of warrants</t>
  </si>
  <si>
    <t>Results from associates</t>
  </si>
  <si>
    <t>Results from operations</t>
  </si>
  <si>
    <t>Segment results</t>
  </si>
  <si>
    <t>Income tax liabilities</t>
  </si>
  <si>
    <t>Capital contributions from non-controlling interest in subsidiaries</t>
  </si>
  <si>
    <t>Results from associates and joint ventures</t>
  </si>
  <si>
    <t>Borrowings, issuance and new placement of non-convertible notes</t>
  </si>
  <si>
    <t>Lease liabilities paid</t>
  </si>
  <si>
    <t>Realized initial recognition and changes in fair value of biological assets</t>
  </si>
  <si>
    <t>Right-of-use assets</t>
  </si>
  <si>
    <t>Income tax credit</t>
  </si>
  <si>
    <t>Rights of use installments</t>
  </si>
  <si>
    <t>Activity Result</t>
  </si>
  <si>
    <t>Proceeds from loans granted</t>
  </si>
  <si>
    <t>Interest received from financial assets</t>
  </si>
  <si>
    <t>Foreign exchange gain on cash and unrealized fair value result for cash equivalents</t>
  </si>
  <si>
    <t>Gain from fair value of investment properties, not realized - agribusiness</t>
  </si>
  <si>
    <t>Gain from fair value of investment properties, not realized - Urban Properties Business</t>
  </si>
  <si>
    <t>Urban Properties and Investments</t>
  </si>
  <si>
    <t>Profit from operations before financing and taxation</t>
  </si>
  <si>
    <t>II) Agricultural Production</t>
  </si>
  <si>
    <t>I) Land Development, Transformation and Sales</t>
  </si>
  <si>
    <t>Total other comprehensive income / (loss) for the period</t>
  </si>
  <si>
    <t>Net cash generated from operating activities</t>
  </si>
  <si>
    <t>Repurchase of non-convertible notes</t>
  </si>
  <si>
    <t>In ARS Million</t>
  </si>
  <si>
    <t>In ARS Millions</t>
  </si>
  <si>
    <t>Segment Result</t>
  </si>
  <si>
    <t xml:space="preserve">Unaudited Condensed Interim Consolidated Statement of Financial Position </t>
  </si>
  <si>
    <t>Unaudited Condensed Interim Consolidated Statement of Income and Other Comprehensive Income</t>
  </si>
  <si>
    <t>Share of profit of associates and joint ventures</t>
  </si>
  <si>
    <t>Proceeds from the sale of participation in associates and joint ventures</t>
  </si>
  <si>
    <t>Cash and cash equivalents at the beginning of the period</t>
  </si>
  <si>
    <t>Cash and cash equivalents at the end of the period</t>
  </si>
  <si>
    <t>Unaudited Condensed Interim Consolidated Statement of Cash Flows</t>
  </si>
  <si>
    <t>Gross loss</t>
  </si>
  <si>
    <t>Segment profit</t>
  </si>
  <si>
    <t xml:space="preserve">Gross result </t>
  </si>
  <si>
    <t>Gross result</t>
  </si>
  <si>
    <t xml:space="preserve">Gross Profit </t>
  </si>
  <si>
    <t>Var a/a</t>
  </si>
  <si>
    <t>Net cash (used in) / generated by investment activities</t>
  </si>
  <si>
    <t>Liquidity (1)</t>
  </si>
  <si>
    <t>Solvency (2)</t>
  </si>
  <si>
    <t>Restricted capital (3)</t>
  </si>
  <si>
    <t>Initial recognition and changes in fair value of biological assets</t>
  </si>
  <si>
    <t>Capital contributions to associates and joint ventures</t>
  </si>
  <si>
    <t>Loans granted</t>
  </si>
  <si>
    <t>Payments of derivative financial instruments, net</t>
  </si>
  <si>
    <t>Reversal of provision for directors’ fees</t>
  </si>
  <si>
    <t>3M 26 vs. 3M 25</t>
  </si>
  <si>
    <t>Indebtedness (4)</t>
  </si>
  <si>
    <t>(4) Total liabilities / Total capital and reserves attributable to the shareholders of the controlling company</t>
  </si>
  <si>
    <t>2026E</t>
  </si>
  <si>
    <t>31.12.2025</t>
  </si>
  <si>
    <t>30.06.2025</t>
  </si>
  <si>
    <t>12.31.2025</t>
  </si>
  <si>
    <t>as of December 31, 2025 and June 30, 2025</t>
  </si>
  <si>
    <t xml:space="preserve"> Six month </t>
  </si>
  <si>
    <t xml:space="preserve"> Three month </t>
  </si>
  <si>
    <t>Net gain / (loss) from fair value adjustment of investment properties</t>
  </si>
  <si>
    <t>Profit / (loss) from operations</t>
  </si>
  <si>
    <t>Profit / (loss) before financial results and income tax</t>
  </si>
  <si>
    <t>Profit / (loss) before income tax</t>
  </si>
  <si>
    <t>Profit / (loss) for the period</t>
  </si>
  <si>
    <t>Other comprehensive income / (loss):</t>
  </si>
  <si>
    <t>Currency translation adjustment and other comprehensive results from subsidiaries and associates</t>
  </si>
  <si>
    <t>Revaluation surplus</t>
  </si>
  <si>
    <t>Total comprehensive income / (loss) for the period</t>
  </si>
  <si>
    <t>Profit / (loss) for the period attributable to:</t>
  </si>
  <si>
    <t>Total comprehensive income / (loss) attributable to:</t>
  </si>
  <si>
    <t>Profit / (loss) for the period per share attributable to equity holders of the parent:</t>
  </si>
  <si>
    <t>12.31.2024
Restated</t>
  </si>
  <si>
    <t>for the six and three-month periods ended December 31, 2025 and 2024</t>
  </si>
  <si>
    <t>Acquisition of participation in associates</t>
  </si>
  <si>
    <t>Dividends collected from associates and joint ventures</t>
  </si>
  <si>
    <t>Net cash used in investing activities</t>
  </si>
  <si>
    <t>Obtaining / (payment) of short term loans, net</t>
  </si>
  <si>
    <t>Dividends paid</t>
  </si>
  <si>
    <t>Treasury shares distribution</t>
  </si>
  <si>
    <t>Net cash generated from / (used in) financing activities</t>
  </si>
  <si>
    <t>Net increase / (decrease) in cash and cash equivalents</t>
  </si>
  <si>
    <t xml:space="preserve"> 12.31.2024
Restated</t>
  </si>
  <si>
    <t xml:space="preserve">for the six-month periods ended December 31, 2025 and 2024 </t>
  </si>
  <si>
    <t>6M 26</t>
  </si>
  <si>
    <t>6M 25</t>
  </si>
  <si>
    <t>Results from joint ventures and associates</t>
  </si>
  <si>
    <t>Result for the period from continuing operations</t>
  </si>
  <si>
    <t>Result from discontinued operations after taxes.</t>
  </si>
  <si>
    <t>6M 2025</t>
  </si>
  <si>
    <t>6M 2024</t>
  </si>
  <si>
    <t>Depreciations and amortizations</t>
  </si>
  <si>
    <t>Dec-24</t>
  </si>
  <si>
    <t>Dec-23</t>
  </si>
  <si>
    <t>Dec-22</t>
  </si>
  <si>
    <t>Dec-21</t>
  </si>
  <si>
    <t>Dec-25</t>
  </si>
  <si>
    <t>Net cash generated by / (used in) operating activities</t>
  </si>
  <si>
    <t>Net cash generated by / (used in) in financing activities</t>
  </si>
  <si>
    <t>Total net cash generated / (used) during the period</t>
  </si>
  <si>
    <t>For the six-month period ended December 31 (in ARS million)</t>
  </si>
  <si>
    <t>Realized sale – Real Estate</t>
  </si>
  <si>
    <t>Impairment Result on Intangible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</si>
</sst>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0"/>
      <name val="Arial"/>
      <family val="2"/>
    </font>
    <font>
      <sz val="9"/>
      <color theme="1"/>
      <name val="Calibri"/>
      <family val="2"/>
      <scheme val="minor"/>
    </font>
    <font>
      <b/>
      <i/>
      <sz val="9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5B5"/>
        <bgColor indexed="64"/>
      </patternFill>
    </fill>
    <fill>
      <patternFill patternType="solid">
        <fgColor rgb="FF76923C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7" fontId="1" fillId="0" borderId="0"/>
    <xf numFmtId="43" fontId="1" fillId="0" borderId="0" applyFont="0" applyFill="0" applyBorder="0" applyAlignment="0" applyProtection="0"/>
  </cellStyleXfs>
  <cellXfs count="194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/>
    <xf numFmtId="0" fontId="6" fillId="0" borderId="0" xfId="0" applyFont="1" applyAlignment="1">
      <alignment horizontal="left"/>
    </xf>
    <xf numFmtId="165" fontId="6" fillId="0" borderId="0" xfId="2" applyNumberFormat="1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/>
    </xf>
    <xf numFmtId="165" fontId="6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5" fontId="10" fillId="0" borderId="0" xfId="2" applyNumberFormat="1" applyFont="1" applyAlignment="1">
      <alignment horizontal="right" vertical="center" wrapText="1"/>
    </xf>
    <xf numFmtId="165" fontId="9" fillId="0" borderId="0" xfId="2" applyNumberFormat="1" applyFont="1" applyAlignment="1">
      <alignment horizontal="right" vertical="center" wrapText="1"/>
    </xf>
    <xf numFmtId="165" fontId="3" fillId="0" borderId="2" xfId="2" applyNumberFormat="1" applyFont="1" applyBorder="1" applyAlignment="1">
      <alignment horizontal="right" vertical="center" wrapText="1"/>
    </xf>
    <xf numFmtId="165" fontId="3" fillId="0" borderId="3" xfId="2" applyNumberFormat="1" applyFont="1" applyBorder="1" applyAlignment="1">
      <alignment horizontal="right" vertical="center" wrapText="1"/>
    </xf>
    <xf numFmtId="165" fontId="3" fillId="0" borderId="1" xfId="2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5" fontId="3" fillId="0" borderId="1" xfId="2" applyNumberFormat="1" applyFont="1" applyBorder="1" applyAlignment="1">
      <alignment horizontal="right" vertical="center"/>
    </xf>
    <xf numFmtId="0" fontId="13" fillId="0" borderId="0" xfId="0" applyFont="1"/>
    <xf numFmtId="165" fontId="13" fillId="0" borderId="0" xfId="2" applyNumberFormat="1" applyFont="1"/>
    <xf numFmtId="0" fontId="14" fillId="0" borderId="0" xfId="0" applyFont="1" applyAlignment="1">
      <alignment vertical="center" wrapText="1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center" vertical="center" wrapText="1"/>
    </xf>
    <xf numFmtId="165" fontId="8" fillId="0" borderId="2" xfId="2" applyNumberFormat="1" applyFont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165" fontId="3" fillId="0" borderId="4" xfId="2" applyNumberFormat="1" applyFont="1" applyBorder="1" applyAlignment="1">
      <alignment horizontal="right" vertical="center"/>
    </xf>
    <xf numFmtId="0" fontId="9" fillId="6" borderId="0" xfId="0" applyFont="1" applyFill="1" applyAlignment="1">
      <alignment horizontal="left" vertical="center" wrapText="1"/>
    </xf>
    <xf numFmtId="164" fontId="9" fillId="6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left" vertical="center" wrapText="1"/>
    </xf>
    <xf numFmtId="164" fontId="9" fillId="7" borderId="0" xfId="1" applyNumberFormat="1" applyFont="1" applyFill="1" applyAlignment="1">
      <alignment horizontal="center" vertical="center" wrapText="1"/>
    </xf>
    <xf numFmtId="0" fontId="8" fillId="6" borderId="0" xfId="0" applyFont="1" applyFill="1" applyAlignment="1">
      <alignment horizontal="left" vertical="center" wrapText="1"/>
    </xf>
    <xf numFmtId="164" fontId="8" fillId="6" borderId="0" xfId="1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164" fontId="8" fillId="7" borderId="0" xfId="1" applyNumberFormat="1" applyFont="1" applyFill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 wrapText="1"/>
    </xf>
    <xf numFmtId="165" fontId="8" fillId="2" borderId="0" xfId="2" applyNumberFormat="1" applyFont="1" applyFill="1" applyAlignment="1">
      <alignment horizontal="center" vertical="center" wrapText="1"/>
    </xf>
    <xf numFmtId="165" fontId="3" fillId="0" borderId="0" xfId="2" applyNumberFormat="1" applyFont="1" applyAlignment="1">
      <alignment horizontal="center" vertical="center" wrapText="1"/>
    </xf>
    <xf numFmtId="165" fontId="8" fillId="0" borderId="0" xfId="2" applyNumberFormat="1" applyFont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165" fontId="9" fillId="0" borderId="1" xfId="2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165" fontId="8" fillId="2" borderId="1" xfId="2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164" fontId="9" fillId="2" borderId="0" xfId="0" applyNumberFormat="1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165" fontId="9" fillId="2" borderId="1" xfId="2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/>
    </xf>
    <xf numFmtId="165" fontId="9" fillId="3" borderId="1" xfId="2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5" fontId="8" fillId="3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0" xfId="0" applyFont="1" applyFill="1" applyAlignment="1">
      <alignment horizontal="justify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8" fillId="3" borderId="0" xfId="0" applyFont="1" applyFill="1" applyAlignment="1">
      <alignment horizontal="left" vertical="center"/>
    </xf>
    <xf numFmtId="165" fontId="9" fillId="3" borderId="0" xfId="2" applyNumberFormat="1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164" fontId="9" fillId="2" borderId="0" xfId="1" applyNumberFormat="1" applyFont="1" applyFill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164" fontId="9" fillId="0" borderId="0" xfId="1" applyNumberFormat="1" applyFont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center" vertical="center" wrapText="1"/>
    </xf>
    <xf numFmtId="165" fontId="9" fillId="3" borderId="0" xfId="2" applyNumberFormat="1" applyFont="1" applyFill="1" applyAlignment="1">
      <alignment horizontal="center" vertical="center"/>
    </xf>
    <xf numFmtId="165" fontId="9" fillId="3" borderId="5" xfId="2" applyNumberFormat="1" applyFont="1" applyFill="1" applyBorder="1" applyAlignment="1">
      <alignment horizontal="center" vertical="center"/>
    </xf>
    <xf numFmtId="164" fontId="9" fillId="3" borderId="5" xfId="0" applyNumberFormat="1" applyFont="1" applyFill="1" applyBorder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wrapText="1"/>
    </xf>
    <xf numFmtId="165" fontId="9" fillId="2" borderId="1" xfId="2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/>
    </xf>
    <xf numFmtId="165" fontId="8" fillId="3" borderId="1" xfId="2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165" fontId="8" fillId="2" borderId="2" xfId="2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5" fontId="9" fillId="0" borderId="0" xfId="2" applyNumberFormat="1" applyFont="1" applyFill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left"/>
    </xf>
    <xf numFmtId="166" fontId="13" fillId="0" borderId="0" xfId="2" applyNumberFormat="1" applyFont="1" applyFill="1"/>
    <xf numFmtId="165" fontId="13" fillId="0" borderId="0" xfId="2" applyNumberFormat="1" applyFont="1" applyFill="1"/>
    <xf numFmtId="165" fontId="13" fillId="0" borderId="0" xfId="0" applyNumberFormat="1" applyFont="1" applyAlignment="1">
      <alignment horizontal="center"/>
    </xf>
    <xf numFmtId="166" fontId="13" fillId="0" borderId="0" xfId="2" applyNumberFormat="1" applyFont="1"/>
    <xf numFmtId="3" fontId="8" fillId="4" borderId="2" xfId="0" applyNumberFormat="1" applyFont="1" applyFill="1" applyBorder="1" applyAlignment="1">
      <alignment horizontal="left" vertical="center"/>
    </xf>
    <xf numFmtId="3" fontId="8" fillId="4" borderId="2" xfId="0" applyNumberFormat="1" applyFont="1" applyFill="1" applyBorder="1" applyAlignment="1">
      <alignment horizontal="center" vertical="center"/>
    </xf>
    <xf numFmtId="165" fontId="8" fillId="4" borderId="2" xfId="2" applyNumberFormat="1" applyFont="1" applyFill="1" applyBorder="1" applyAlignment="1">
      <alignment horizontal="center" vertical="center"/>
    </xf>
    <xf numFmtId="165" fontId="13" fillId="0" borderId="0" xfId="0" applyNumberFormat="1" applyFont="1"/>
    <xf numFmtId="3" fontId="16" fillId="5" borderId="2" xfId="0" applyNumberFormat="1" applyFont="1" applyFill="1" applyBorder="1" applyAlignment="1">
      <alignment horizontal="left" vertical="center"/>
    </xf>
    <xf numFmtId="3" fontId="16" fillId="5" borderId="2" xfId="0" applyNumberFormat="1" applyFont="1" applyFill="1" applyBorder="1" applyAlignment="1">
      <alignment horizontal="center" vertical="center"/>
    </xf>
    <xf numFmtId="165" fontId="10" fillId="0" borderId="0" xfId="2" applyNumberFormat="1" applyFont="1" applyAlignment="1">
      <alignment wrapText="1"/>
    </xf>
    <xf numFmtId="165" fontId="10" fillId="0" borderId="0" xfId="2" applyNumberFormat="1" applyFont="1" applyFill="1" applyAlignment="1">
      <alignment wrapText="1"/>
    </xf>
    <xf numFmtId="167" fontId="13" fillId="0" borderId="0" xfId="4" applyFont="1" applyAlignment="1">
      <alignment horizontal="left"/>
    </xf>
    <xf numFmtId="0" fontId="9" fillId="2" borderId="0" xfId="0" applyFont="1" applyFill="1" applyAlignment="1">
      <alignment horizontal="left" vertical="center" wrapText="1"/>
    </xf>
    <xf numFmtId="0" fontId="9" fillId="0" borderId="0" xfId="0" applyFont="1" applyAlignment="1">
      <alignment horizontal="justify" vertical="center"/>
    </xf>
    <xf numFmtId="0" fontId="8" fillId="3" borderId="0" xfId="0" applyFont="1" applyFill="1" applyAlignment="1">
      <alignment horizontal="left" vertical="center" wrapText="1"/>
    </xf>
    <xf numFmtId="165" fontId="8" fillId="3" borderId="0" xfId="2" applyNumberFormat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3" fontId="9" fillId="2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164" fontId="8" fillId="3" borderId="1" xfId="1" applyNumberFormat="1" applyFont="1" applyFill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5" fontId="9" fillId="6" borderId="0" xfId="2" applyNumberFormat="1" applyFont="1" applyFill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14" fillId="0" borderId="0" xfId="2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165" fontId="9" fillId="2" borderId="0" xfId="2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 wrapText="1"/>
    </xf>
    <xf numFmtId="0" fontId="16" fillId="8" borderId="1" xfId="0" applyFont="1" applyFill="1" applyBorder="1" applyAlignment="1">
      <alignment horizontal="left" vertical="center"/>
    </xf>
    <xf numFmtId="0" fontId="16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left" vertical="center" wrapText="1"/>
    </xf>
    <xf numFmtId="165" fontId="8" fillId="0" borderId="2" xfId="2" applyNumberFormat="1" applyFont="1" applyBorder="1" applyAlignment="1">
      <alignment horizontal="right" vertical="center"/>
    </xf>
    <xf numFmtId="165" fontId="13" fillId="0" borderId="0" xfId="2" applyNumberFormat="1" applyFont="1" applyAlignment="1">
      <alignment vertical="center"/>
    </xf>
    <xf numFmtId="165" fontId="8" fillId="0" borderId="3" xfId="2" applyNumberFormat="1" applyFont="1" applyBorder="1" applyAlignment="1">
      <alignment horizontal="right" vertical="center"/>
    </xf>
    <xf numFmtId="164" fontId="9" fillId="3" borderId="0" xfId="1" applyNumberFormat="1" applyFont="1" applyFill="1" applyAlignment="1">
      <alignment horizontal="center" vertical="center" wrapText="1"/>
    </xf>
    <xf numFmtId="164" fontId="9" fillId="3" borderId="1" xfId="1" applyNumberFormat="1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horizontal="right" vertical="center" wrapText="1"/>
    </xf>
    <xf numFmtId="3" fontId="10" fillId="0" borderId="0" xfId="0" applyNumberFormat="1" applyFont="1" applyAlignment="1">
      <alignment horizontal="right" vertical="center" wrapText="1"/>
    </xf>
    <xf numFmtId="165" fontId="9" fillId="0" borderId="0" xfId="2" applyNumberFormat="1" applyFont="1" applyFill="1" applyAlignment="1">
      <alignment horizontal="center" vertical="center" wrapText="1"/>
    </xf>
    <xf numFmtId="0" fontId="20" fillId="0" borderId="0" xfId="0" applyFont="1" applyAlignment="1">
      <alignment vertical="center"/>
    </xf>
    <xf numFmtId="3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3" fontId="8" fillId="0" borderId="2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3" fontId="8" fillId="0" borderId="0" xfId="0" applyNumberFormat="1" applyFont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/>
    </xf>
    <xf numFmtId="3" fontId="8" fillId="0" borderId="4" xfId="0" applyNumberFormat="1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3" fontId="8" fillId="0" borderId="3" xfId="0" applyNumberFormat="1" applyFont="1" applyBorder="1" applyAlignment="1">
      <alignment horizontal="right" vertical="center"/>
    </xf>
    <xf numFmtId="3" fontId="13" fillId="0" borderId="0" xfId="0" applyNumberFormat="1" applyFont="1"/>
    <xf numFmtId="37" fontId="13" fillId="0" borderId="0" xfId="0" applyNumberFormat="1" applyFont="1"/>
    <xf numFmtId="0" fontId="16" fillId="8" borderId="2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 wrapText="1"/>
    </xf>
    <xf numFmtId="43" fontId="9" fillId="2" borderId="1" xfId="2" applyFont="1" applyFill="1" applyBorder="1" applyAlignment="1">
      <alignment horizontal="center" vertical="center" wrapText="1"/>
    </xf>
    <xf numFmtId="43" fontId="8" fillId="3" borderId="1" xfId="2" applyFont="1" applyFill="1" applyBorder="1" applyAlignment="1">
      <alignment horizontal="center" vertical="center" wrapText="1"/>
    </xf>
    <xf numFmtId="43" fontId="9" fillId="2" borderId="0" xfId="2" applyFont="1" applyFill="1" applyAlignment="1">
      <alignment horizontal="center" vertical="center" wrapText="1"/>
    </xf>
    <xf numFmtId="0" fontId="18" fillId="0" borderId="0" xfId="0" applyFont="1"/>
    <xf numFmtId="0" fontId="21" fillId="10" borderId="1" xfId="0" applyFont="1" applyFill="1" applyBorder="1" applyAlignment="1">
      <alignment horizontal="left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43" fontId="9" fillId="0" borderId="1" xfId="2" applyFont="1" applyBorder="1" applyAlignment="1">
      <alignment horizontal="center" vertical="center" wrapText="1"/>
    </xf>
    <xf numFmtId="164" fontId="8" fillId="2" borderId="0" xfId="1" applyNumberFormat="1" applyFont="1" applyFill="1" applyAlignment="1">
      <alignment horizontal="center" vertical="center" wrapText="1"/>
    </xf>
    <xf numFmtId="164" fontId="8" fillId="2" borderId="0" xfId="0" applyNumberFormat="1" applyFont="1" applyFill="1" applyAlignment="1">
      <alignment horizontal="center" vertical="center" wrapText="1"/>
    </xf>
    <xf numFmtId="3" fontId="8" fillId="2" borderId="0" xfId="0" applyNumberFormat="1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165" fontId="8" fillId="3" borderId="5" xfId="2" applyNumberFormat="1" applyFont="1" applyFill="1" applyBorder="1" applyAlignment="1">
      <alignment horizontal="center" vertical="center" wrapText="1"/>
    </xf>
    <xf numFmtId="164" fontId="8" fillId="3" borderId="5" xfId="1" applyNumberFormat="1" applyFont="1" applyFill="1" applyBorder="1" applyAlignment="1">
      <alignment horizontal="center" vertical="center" wrapText="1"/>
    </xf>
    <xf numFmtId="2" fontId="9" fillId="2" borderId="0" xfId="0" applyNumberFormat="1" applyFont="1" applyFill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5" fontId="8" fillId="6" borderId="0" xfId="2" applyNumberFormat="1" applyFont="1" applyFill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8" borderId="2" xfId="0" applyFont="1" applyFill="1" applyBorder="1" applyAlignment="1">
      <alignment horizontal="center" vertical="center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colors>
    <mruColors>
      <color rgb="FF00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Pedidos%20Especiales\Malls\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Deuda%20Financiera%20-%20APSA,%20IRSA,%20Cresud\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  <sheetName val="composició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  <sheetName val="Por Cliente"/>
      <sheetName val="Por Material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  <sheetName val="Hoja3"/>
      <sheetName val="CUENTAS POR COBRAR NO COMERCIAL"/>
      <sheetName val="XN-2 Cruce Pasivo"/>
      <sheetName val="DATA GRAFICAS"/>
      <sheetName val="ILV ALC"/>
      <sheetName val="INV.SHAPAJA"/>
      <sheetName val="Warehouses"/>
      <sheetName val="Conciliaciones"/>
      <sheetName val="Ac-P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  <sheetName val="EEPN|3"/>
      <sheetName val="2261-1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  <sheetName val="IPC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>
        <row r="28">
          <cell r="D28">
            <v>786042.82</v>
          </cell>
        </row>
      </sheetData>
      <sheetData sheetId="38">
        <row r="28">
          <cell r="D28">
            <v>786042.82</v>
          </cell>
        </row>
      </sheetData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  <sheetName val="Inversiones Resumen"/>
      <sheetName val="Links"/>
      <sheetName val="Mayores 2018"/>
      <sheetName val="S&amp;S 2018 Histórico"/>
      <sheetName val="713-0"/>
      <sheetName val="713"/>
      <sheetName val="713-1"/>
      <sheetName val="713-2"/>
      <sheetName val="713-3"/>
      <sheetName val="715"/>
      <sheetName val="713-3-2"/>
      <sheetName val="713-3-3"/>
      <sheetName val="Cruce con Contabi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>
        <row r="2">
          <cell r="E2" t="str">
            <v>!</v>
          </cell>
        </row>
      </sheetData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  <sheetName val="Resumen"/>
      <sheetName val="Provisiones"/>
      <sheetName val="Mantenimiento"/>
      <sheetName val="Acreedores comunes"/>
      <sheetName val="Obra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PG"/>
      <sheetName val="Resumen"/>
      <sheetName val="Folha_Pagto"/>
      <sheetName val="Conciliaciones_31-12-09"/>
      <sheetName val="Rem del períod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  <sheetName val="Conciliación Dic-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감가상각누계액"/>
      <sheetName val="6522"/>
      <sheetName val="DATVAR"/>
      <sheetName val="Movimiento de Activo Fijo"/>
      <sheetName val="Prueba Gasto a Nov."/>
      <sheetName val="Retiros"/>
      <sheetName val="REFERENCIADO"/>
      <sheetName val="Listado Final Lima Capex "/>
      <sheetName val="Resultado-2001"/>
      <sheetName val="Asientos"/>
      <sheetName val="Hoja1"/>
      <sheetName val="BD"/>
      <sheetName val="CXP Div"/>
      <sheetName val="BLP"/>
      <sheetName val="CRONOGRAMA"/>
      <sheetName val="ME-CXC"/>
      <sheetName val="ME-RO"/>
      <sheetName val="ILV ALC"/>
      <sheetName val="EOAF_30-9-99"/>
      <sheetName val="Quantity"/>
      <sheetName val="OTR.CRED."/>
      <sheetName val="RESUMEN"/>
      <sheetName val="EEFF"/>
      <sheetName val="ACCT 24050"/>
      <sheetName val="Sheet1"/>
      <sheetName val="Carga de Datos"/>
      <sheetName val="Prueba global - Pasivo"/>
      <sheetName val="Direct Labor Expenses"/>
      <sheetName val="Staff Labor"/>
      <sheetName val="FuE"/>
      <sheetName val="Restrukturierung"/>
      <sheetName val="Eingabesheet"/>
      <sheetName val="Geschäfts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  <sheetName val="713-002}2"/>
      <sheetName val="Reintegr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  <sheetName val="DDJJ Gcias"/>
      <sheetName val="Ret Gan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35">
          <cell r="B35" t="str">
            <v>Longer cycle times at manufacturers continue to contribute to higher rental fees.</v>
          </cell>
        </row>
      </sheetData>
      <sheetData sheetId="193">
        <row r="68">
          <cell r="C68" t="str">
            <v>J '97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35">
          <cell r="B35" t="str">
            <v>Longer cycle times at manufacturers continue to contribute to higher rental fees.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35">
          <cell r="B35" t="str">
            <v>Longer cycle times at manufacturers continue to contribute to higher rental fees.</v>
          </cell>
        </row>
      </sheetData>
      <sheetData sheetId="212">
        <row r="35">
          <cell r="B35" t="str">
            <v>Longer cycle times at manufacturers continue to contribute to higher rental fees.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35">
          <cell r="B35" t="str">
            <v>Longer cycle times at manufacturers continue to contribute to higher rental fees.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35">
          <cell r="B35" t="str">
            <v>Longer cycle times at manufacturers continue to contribute to higher rental fees.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68">
          <cell r="C68" t="str">
            <v>J '97</v>
          </cell>
        </row>
      </sheetData>
      <sheetData sheetId="221">
        <row r="35">
          <cell r="B35" t="str">
            <v>Longer cycle times at manufacturers continue to contribute to higher rental fees.</v>
          </cell>
        </row>
      </sheetData>
      <sheetData sheetId="222">
        <row r="35">
          <cell r="B35" t="str">
            <v>Longer cycle times at manufacturers continue to contribute to higher rental fees.</v>
          </cell>
        </row>
      </sheetData>
      <sheetData sheetId="223">
        <row r="68">
          <cell r="C68" t="str">
            <v>J '97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35">
          <cell r="B35" t="str">
            <v>Longer cycle times at manufacturers continue to contribute to higher rental fees.</v>
          </cell>
        </row>
      </sheetData>
      <sheetData sheetId="227">
        <row r="68">
          <cell r="C68" t="str">
            <v>J '97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35">
          <cell r="B35" t="str">
            <v>Longer cycle times at manufacturers continue to contribute to higher rental fees.</v>
          </cell>
        </row>
      </sheetData>
      <sheetData sheetId="231">
        <row r="35">
          <cell r="B35" t="str">
            <v>Longer cycle times at manufacturers continue to contribute to higher rental fees.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5">
          <cell r="B35" t="str">
            <v>Longer cycle times at manufacturers continue to contribute to higher rental fees.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35">
          <cell r="B35" t="str">
            <v>Longer cycle times at manufacturers continue to contribute to higher rental fees.</v>
          </cell>
        </row>
      </sheetData>
      <sheetData sheetId="246">
        <row r="35">
          <cell r="B35" t="str">
            <v>Longer cycle times at manufacturers continue to contribute to higher rental fees.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35">
          <cell r="B35" t="str">
            <v>Longer cycle times at manufacturers continue to contribute to higher rental fees.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35">
          <cell r="B35" t="str">
            <v>Longer cycle times at manufacturers continue to contribute to higher rental fees.</v>
          </cell>
        </row>
      </sheetData>
      <sheetData sheetId="257">
        <row r="35">
          <cell r="B35" t="str">
            <v>Longer cycle times at manufacturers continue to contribute to higher rental fees.</v>
          </cell>
        </row>
      </sheetData>
      <sheetData sheetId="258">
        <row r="35">
          <cell r="B35" t="str">
            <v>Longer cycle times at manufacturers continue to contribute to higher rental fees.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35">
          <cell r="B35" t="str">
            <v>Longer cycle times at manufacturers continue to contribute to higher rental fees.</v>
          </cell>
        </row>
      </sheetData>
      <sheetData sheetId="267">
        <row r="35">
          <cell r="B35" t="str">
            <v>Longer cycle times at manufacturers continue to contribute to higher rental fees.</v>
          </cell>
        </row>
      </sheetData>
      <sheetData sheetId="268">
        <row r="35">
          <cell r="B35" t="str">
            <v>Longer cycle times at manufacturers continue to contribute to higher rental fees.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  <sheetName val="ESTADO DE RESULTADOS Axi"/>
      <sheetName val="ESTADO PATRIM Axi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sheetPr>
    <pageSetUpPr autoPageBreaks="0"/>
  </sheetPr>
  <dimension ref="A1:N44"/>
  <sheetViews>
    <sheetView showGridLines="0" tabSelected="1" zoomScaleNormal="100" workbookViewId="0"/>
  </sheetViews>
  <sheetFormatPr baseColWidth="10" defaultColWidth="11.453125" defaultRowHeight="10" x14ac:dyDescent="0.2"/>
  <cols>
    <col min="1" max="1" width="3.7265625" style="4" customWidth="1"/>
    <col min="2" max="2" width="28.26953125" style="8" customWidth="1"/>
    <col min="3" max="4" width="8.1796875" style="4" customWidth="1"/>
    <col min="5" max="5" width="8.1796875" style="9" customWidth="1"/>
    <col min="6" max="7" width="8.1796875" style="4" customWidth="1"/>
    <col min="8" max="12" width="8.1796875" style="7" customWidth="1"/>
    <col min="13" max="14" width="8.26953125" style="4" customWidth="1"/>
    <col min="15" max="16384" width="11.453125" style="4"/>
  </cols>
  <sheetData>
    <row r="1" spans="2:14" ht="13" x14ac:dyDescent="0.3">
      <c r="B1" s="127"/>
    </row>
    <row r="2" spans="2:14" ht="13" x14ac:dyDescent="0.2">
      <c r="B2" s="192" t="s">
        <v>142</v>
      </c>
      <c r="C2" s="192"/>
      <c r="D2" s="192"/>
    </row>
    <row r="3" spans="2:14" x14ac:dyDescent="0.2">
      <c r="B3" s="4"/>
      <c r="E3" s="4"/>
      <c r="H3" s="4"/>
      <c r="I3" s="4"/>
      <c r="J3" s="12"/>
      <c r="K3" s="12"/>
      <c r="L3" s="12"/>
    </row>
    <row r="4" spans="2:14" s="5" customFormat="1" ht="23.5" thickBot="1" x14ac:dyDescent="0.4">
      <c r="B4" s="145" t="s">
        <v>145</v>
      </c>
      <c r="C4" s="138">
        <v>2015</v>
      </c>
      <c r="D4" s="138">
        <v>2016</v>
      </c>
      <c r="E4" s="138">
        <v>2017</v>
      </c>
      <c r="F4" s="138">
        <v>2018</v>
      </c>
      <c r="G4" s="138">
        <v>2019</v>
      </c>
      <c r="H4" s="138">
        <v>2020</v>
      </c>
      <c r="I4" s="138">
        <v>2021</v>
      </c>
      <c r="J4" s="138">
        <v>2022</v>
      </c>
      <c r="K4" s="138">
        <v>2023</v>
      </c>
      <c r="L4" s="138">
        <v>2024</v>
      </c>
      <c r="M4" s="138">
        <v>2025</v>
      </c>
      <c r="N4" s="138" t="s">
        <v>210</v>
      </c>
    </row>
    <row r="5" spans="2:14" ht="11.5" x14ac:dyDescent="0.25">
      <c r="B5" s="103" t="s">
        <v>2</v>
      </c>
      <c r="C5" s="28">
        <v>69173</v>
      </c>
      <c r="D5" s="28">
        <v>67233</v>
      </c>
      <c r="E5" s="28">
        <v>62496</v>
      </c>
      <c r="F5" s="28">
        <v>60104</v>
      </c>
      <c r="G5" s="28">
        <v>54685</v>
      </c>
      <c r="H5" s="28">
        <v>65335</v>
      </c>
      <c r="I5" s="28">
        <v>60949</v>
      </c>
      <c r="J5" s="104">
        <v>62593</v>
      </c>
      <c r="K5" s="104">
        <v>68554</v>
      </c>
      <c r="L5" s="104">
        <v>71951</v>
      </c>
      <c r="M5" s="104">
        <v>77060</v>
      </c>
      <c r="N5" s="104">
        <v>70725</v>
      </c>
    </row>
    <row r="6" spans="2:14" ht="11.5" x14ac:dyDescent="0.25">
      <c r="B6" s="103" t="s">
        <v>143</v>
      </c>
      <c r="C6" s="28">
        <v>36870</v>
      </c>
      <c r="D6" s="28">
        <v>40684</v>
      </c>
      <c r="E6" s="28">
        <v>41422</v>
      </c>
      <c r="F6" s="28">
        <v>48204</v>
      </c>
      <c r="G6" s="28">
        <v>43948</v>
      </c>
      <c r="H6" s="28">
        <v>45739</v>
      </c>
      <c r="I6" s="28">
        <v>59126</v>
      </c>
      <c r="J6" s="104">
        <v>58205</v>
      </c>
      <c r="K6" s="104">
        <v>61581</v>
      </c>
      <c r="L6" s="104">
        <v>60550</v>
      </c>
      <c r="M6" s="104">
        <v>48230</v>
      </c>
      <c r="N6" s="104">
        <v>48640</v>
      </c>
    </row>
    <row r="7" spans="2:14" ht="11.5" x14ac:dyDescent="0.25">
      <c r="B7" s="103" t="s">
        <v>140</v>
      </c>
      <c r="C7" s="28">
        <v>8359</v>
      </c>
      <c r="D7" s="28">
        <v>8484</v>
      </c>
      <c r="E7" s="28">
        <v>8858</v>
      </c>
      <c r="F7" s="28">
        <v>8858</v>
      </c>
      <c r="G7" s="28">
        <v>8858</v>
      </c>
      <c r="H7" s="28">
        <v>8858</v>
      </c>
      <c r="I7" s="28">
        <v>8858</v>
      </c>
      <c r="J7" s="104">
        <v>8776</v>
      </c>
      <c r="K7" s="104">
        <v>8776</v>
      </c>
      <c r="L7" s="104">
        <v>8776</v>
      </c>
      <c r="M7" s="104">
        <v>8776</v>
      </c>
      <c r="N7" s="104">
        <v>8776</v>
      </c>
    </row>
    <row r="8" spans="2:14" ht="12" thickBot="1" x14ac:dyDescent="0.3">
      <c r="B8" s="103" t="s">
        <v>141</v>
      </c>
      <c r="C8" s="28">
        <v>5562</v>
      </c>
      <c r="D8" s="28">
        <v>5870</v>
      </c>
      <c r="E8" s="28">
        <v>7261</v>
      </c>
      <c r="F8" s="28">
        <v>7263</v>
      </c>
      <c r="G8" s="28">
        <v>9411</v>
      </c>
      <c r="H8" s="28">
        <v>11787</v>
      </c>
      <c r="I8" s="28">
        <v>12373</v>
      </c>
      <c r="J8" s="105">
        <v>13242</v>
      </c>
      <c r="K8" s="105">
        <v>13078</v>
      </c>
      <c r="L8" s="105">
        <v>11964</v>
      </c>
      <c r="M8" s="105">
        <v>11923</v>
      </c>
      <c r="N8" s="105">
        <v>14425</v>
      </c>
    </row>
    <row r="9" spans="2:14" ht="12" thickBot="1" x14ac:dyDescent="0.25">
      <c r="B9" s="106" t="s">
        <v>148</v>
      </c>
      <c r="C9" s="107">
        <f t="shared" ref="C9:G9" si="0">+SUM(C5:C8)</f>
        <v>119964</v>
      </c>
      <c r="D9" s="107">
        <f t="shared" si="0"/>
        <v>122271</v>
      </c>
      <c r="E9" s="108">
        <f t="shared" si="0"/>
        <v>120037</v>
      </c>
      <c r="F9" s="107">
        <f t="shared" si="0"/>
        <v>124429</v>
      </c>
      <c r="G9" s="107">
        <f t="shared" si="0"/>
        <v>116902</v>
      </c>
      <c r="H9" s="107">
        <f t="shared" ref="H9:J9" si="1">+SUM(H5:H8)</f>
        <v>131719</v>
      </c>
      <c r="I9" s="107">
        <f t="shared" si="1"/>
        <v>141306</v>
      </c>
      <c r="J9" s="107">
        <f t="shared" si="1"/>
        <v>142816</v>
      </c>
      <c r="K9" s="107">
        <f t="shared" ref="K9:N9" si="2">+SUM(K5:K8)</f>
        <v>151989</v>
      </c>
      <c r="L9" s="107">
        <f t="shared" si="2"/>
        <v>153241</v>
      </c>
      <c r="M9" s="107">
        <f t="shared" si="2"/>
        <v>145989</v>
      </c>
      <c r="N9" s="107">
        <f t="shared" si="2"/>
        <v>142566</v>
      </c>
    </row>
    <row r="10" spans="2:14" ht="11.5" x14ac:dyDescent="0.25">
      <c r="B10" s="109"/>
      <c r="C10" s="110"/>
      <c r="D10" s="110"/>
      <c r="E10" s="111"/>
      <c r="F10" s="110"/>
      <c r="G10" s="110"/>
      <c r="H10" s="111"/>
      <c r="I10" s="111"/>
      <c r="J10" s="111"/>
      <c r="K10" s="111"/>
      <c r="L10" s="111"/>
    </row>
    <row r="11" spans="2:14" ht="11.5" x14ac:dyDescent="0.25">
      <c r="B11" s="27"/>
      <c r="C11" s="27"/>
      <c r="D11" s="27"/>
      <c r="E11" s="27"/>
      <c r="F11" s="27"/>
      <c r="G11" s="27"/>
      <c r="H11" s="27"/>
      <c r="I11" s="27"/>
      <c r="J11" s="112"/>
      <c r="K11" s="112"/>
      <c r="L11" s="112"/>
    </row>
    <row r="12" spans="2:14" s="5" customFormat="1" ht="23.5" thickBot="1" x14ac:dyDescent="0.4">
      <c r="B12" s="145" t="s">
        <v>146</v>
      </c>
      <c r="C12" s="138">
        <v>2015</v>
      </c>
      <c r="D12" s="138">
        <v>2016</v>
      </c>
      <c r="E12" s="138">
        <v>2017</v>
      </c>
      <c r="F12" s="138">
        <v>2018</v>
      </c>
      <c r="G12" s="138">
        <v>2019</v>
      </c>
      <c r="H12" s="138">
        <f t="shared" ref="H12" si="3">+H$4</f>
        <v>2020</v>
      </c>
      <c r="I12" s="138">
        <f t="shared" ref="I12:N12" si="4">+I$4</f>
        <v>2021</v>
      </c>
      <c r="J12" s="138">
        <f t="shared" si="4"/>
        <v>2022</v>
      </c>
      <c r="K12" s="138">
        <f t="shared" si="4"/>
        <v>2023</v>
      </c>
      <c r="L12" s="138">
        <f t="shared" si="4"/>
        <v>2024</v>
      </c>
      <c r="M12" s="138">
        <f t="shared" si="4"/>
        <v>2025</v>
      </c>
      <c r="N12" s="138" t="str">
        <f t="shared" si="4"/>
        <v>2026E</v>
      </c>
    </row>
    <row r="13" spans="2:14" ht="11.5" x14ac:dyDescent="0.25">
      <c r="B13" s="103" t="s">
        <v>2</v>
      </c>
      <c r="C13" s="28">
        <v>163523</v>
      </c>
      <c r="D13" s="28">
        <v>158932</v>
      </c>
      <c r="E13" s="28">
        <v>159562</v>
      </c>
      <c r="F13" s="28">
        <v>147653</v>
      </c>
      <c r="G13" s="28">
        <v>149666</v>
      </c>
      <c r="H13" s="28">
        <v>147757</v>
      </c>
      <c r="I13" s="28">
        <v>144770</v>
      </c>
      <c r="J13" s="104">
        <v>140971</v>
      </c>
      <c r="K13" s="104">
        <v>140196</v>
      </c>
      <c r="L13" s="104">
        <v>140335</v>
      </c>
      <c r="M13" s="104">
        <v>140528</v>
      </c>
      <c r="N13" s="104">
        <v>138419</v>
      </c>
    </row>
    <row r="14" spans="2:14" ht="11.5" x14ac:dyDescent="0.25">
      <c r="B14" s="103" t="s">
        <v>143</v>
      </c>
      <c r="C14" s="28">
        <v>4180</v>
      </c>
      <c r="D14" s="28">
        <v>0</v>
      </c>
      <c r="E14" s="28">
        <v>14258</v>
      </c>
      <c r="F14" s="28">
        <v>11381</v>
      </c>
      <c r="G14" s="28">
        <v>14912</v>
      </c>
      <c r="H14" s="28">
        <v>17200</v>
      </c>
      <c r="I14" s="28">
        <v>7268</v>
      </c>
      <c r="J14" s="104">
        <v>8813</v>
      </c>
      <c r="K14" s="104">
        <v>10338</v>
      </c>
      <c r="L14" s="104">
        <v>10519</v>
      </c>
      <c r="M14" s="104">
        <v>11654</v>
      </c>
      <c r="N14" s="104">
        <v>3745</v>
      </c>
    </row>
    <row r="15" spans="2:14" ht="11.5" x14ac:dyDescent="0.25">
      <c r="B15" s="103" t="s">
        <v>140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104" t="s">
        <v>1</v>
      </c>
      <c r="K15" s="104" t="s">
        <v>1</v>
      </c>
      <c r="L15" s="104" t="s">
        <v>1</v>
      </c>
      <c r="M15" s="104">
        <v>0</v>
      </c>
      <c r="N15" s="104">
        <v>0</v>
      </c>
    </row>
    <row r="16" spans="2:14" ht="12" thickBot="1" x14ac:dyDescent="0.3">
      <c r="B16" s="103" t="s">
        <v>141</v>
      </c>
      <c r="C16" s="28">
        <v>626</v>
      </c>
      <c r="D16" s="28">
        <v>1126</v>
      </c>
      <c r="E16" s="28">
        <v>2167</v>
      </c>
      <c r="F16" s="28">
        <v>3733</v>
      </c>
      <c r="G16" s="28">
        <v>2859</v>
      </c>
      <c r="H16" s="28">
        <v>3064</v>
      </c>
      <c r="I16" s="28">
        <v>2487</v>
      </c>
      <c r="J16" s="105">
        <v>2488</v>
      </c>
      <c r="K16" s="105">
        <v>3146</v>
      </c>
      <c r="L16" s="105">
        <v>4155</v>
      </c>
      <c r="M16" s="105">
        <v>7438</v>
      </c>
      <c r="N16" s="105">
        <v>4904</v>
      </c>
    </row>
    <row r="17" spans="1:14" ht="12" thickBot="1" x14ac:dyDescent="0.25">
      <c r="B17" s="106" t="s">
        <v>148</v>
      </c>
      <c r="C17" s="107">
        <f t="shared" ref="C17:L17" si="5">+SUM(C13:C16)</f>
        <v>168329</v>
      </c>
      <c r="D17" s="107">
        <f t="shared" si="5"/>
        <v>160058</v>
      </c>
      <c r="E17" s="108">
        <f t="shared" si="5"/>
        <v>175987</v>
      </c>
      <c r="F17" s="107">
        <f t="shared" si="5"/>
        <v>162767</v>
      </c>
      <c r="G17" s="107">
        <f t="shared" si="5"/>
        <v>167437</v>
      </c>
      <c r="H17" s="107">
        <f t="shared" si="5"/>
        <v>168021</v>
      </c>
      <c r="I17" s="107">
        <f t="shared" si="5"/>
        <v>154525</v>
      </c>
      <c r="J17" s="107">
        <f t="shared" si="5"/>
        <v>152272</v>
      </c>
      <c r="K17" s="107">
        <f t="shared" si="5"/>
        <v>153680</v>
      </c>
      <c r="L17" s="107">
        <f t="shared" si="5"/>
        <v>155009</v>
      </c>
      <c r="M17" s="107">
        <f t="shared" ref="M17:N17" si="6">+SUM(M13:M16)</f>
        <v>159620</v>
      </c>
      <c r="N17" s="107">
        <f t="shared" si="6"/>
        <v>147068</v>
      </c>
    </row>
    <row r="18" spans="1:14" ht="12" thickBot="1" x14ac:dyDescent="0.3">
      <c r="B18" s="103"/>
      <c r="C18" s="113"/>
      <c r="D18" s="113"/>
      <c r="E18" s="28"/>
      <c r="F18" s="113"/>
      <c r="G18" s="113"/>
      <c r="H18" s="28"/>
      <c r="I18" s="28"/>
      <c r="J18" s="28"/>
      <c r="K18" s="28"/>
      <c r="L18" s="28"/>
      <c r="M18" s="28"/>
      <c r="N18" s="28"/>
    </row>
    <row r="19" spans="1:14" s="6" customFormat="1" ht="12" thickBot="1" x14ac:dyDescent="0.4">
      <c r="B19" s="114" t="s">
        <v>144</v>
      </c>
      <c r="C19" s="115">
        <f t="shared" ref="C19:L19" si="7">+C9+C17</f>
        <v>288293</v>
      </c>
      <c r="D19" s="115">
        <f t="shared" si="7"/>
        <v>282329</v>
      </c>
      <c r="E19" s="116">
        <f t="shared" si="7"/>
        <v>296024</v>
      </c>
      <c r="F19" s="115">
        <f t="shared" si="7"/>
        <v>287196</v>
      </c>
      <c r="G19" s="115">
        <f t="shared" si="7"/>
        <v>284339</v>
      </c>
      <c r="H19" s="115">
        <f t="shared" si="7"/>
        <v>299740</v>
      </c>
      <c r="I19" s="115">
        <f t="shared" si="7"/>
        <v>295831</v>
      </c>
      <c r="J19" s="115">
        <f t="shared" si="7"/>
        <v>295088</v>
      </c>
      <c r="K19" s="115">
        <f t="shared" si="7"/>
        <v>305669</v>
      </c>
      <c r="L19" s="115">
        <f t="shared" si="7"/>
        <v>308250</v>
      </c>
      <c r="M19" s="115">
        <f t="shared" ref="M19:N19" si="8">+M9+M17</f>
        <v>305609</v>
      </c>
      <c r="N19" s="115">
        <f t="shared" si="8"/>
        <v>289634</v>
      </c>
    </row>
    <row r="20" spans="1:14" ht="11.5" x14ac:dyDescent="0.25">
      <c r="B20" s="109"/>
      <c r="C20" s="110"/>
      <c r="D20" s="110"/>
      <c r="E20" s="111"/>
      <c r="F20" s="110"/>
      <c r="G20" s="110"/>
      <c r="H20" s="111"/>
      <c r="I20" s="111"/>
      <c r="J20" s="111"/>
      <c r="K20" s="111"/>
      <c r="L20" s="111"/>
    </row>
    <row r="21" spans="1:14" ht="11.5" x14ac:dyDescent="0.25">
      <c r="B21" s="27"/>
      <c r="C21" s="27"/>
      <c r="D21" s="27"/>
      <c r="E21" s="27"/>
      <c r="F21" s="27"/>
      <c r="G21" s="27"/>
      <c r="H21" s="27"/>
      <c r="I21" s="27"/>
      <c r="J21" s="112"/>
      <c r="K21" s="112"/>
      <c r="L21" s="112"/>
    </row>
    <row r="22" spans="1:14" s="5" customFormat="1" ht="12" thickBot="1" x14ac:dyDescent="0.4">
      <c r="B22" s="145" t="s">
        <v>154</v>
      </c>
      <c r="C22" s="138">
        <v>2015</v>
      </c>
      <c r="D22" s="138">
        <v>2016</v>
      </c>
      <c r="E22" s="138">
        <v>2017</v>
      </c>
      <c r="F22" s="138">
        <v>2018</v>
      </c>
      <c r="G22" s="138">
        <v>2019</v>
      </c>
      <c r="H22" s="138">
        <f t="shared" ref="H22" si="9">+H$4</f>
        <v>2020</v>
      </c>
      <c r="I22" s="138">
        <f t="shared" ref="I22:N22" si="10">+I$4</f>
        <v>2021</v>
      </c>
      <c r="J22" s="138">
        <f t="shared" si="10"/>
        <v>2022</v>
      </c>
      <c r="K22" s="138">
        <f t="shared" si="10"/>
        <v>2023</v>
      </c>
      <c r="L22" s="138">
        <f t="shared" si="10"/>
        <v>2024</v>
      </c>
      <c r="M22" s="138">
        <f t="shared" si="10"/>
        <v>2025</v>
      </c>
      <c r="N22" s="138" t="str">
        <f t="shared" si="10"/>
        <v>2026E</v>
      </c>
    </row>
    <row r="23" spans="1:14" ht="11.5" x14ac:dyDescent="0.25">
      <c r="B23" s="103" t="s">
        <v>2</v>
      </c>
      <c r="C23" s="117">
        <v>324015</v>
      </c>
      <c r="D23" s="117">
        <v>332449</v>
      </c>
      <c r="E23" s="28">
        <v>333630</v>
      </c>
      <c r="F23" s="117">
        <v>328440</v>
      </c>
      <c r="G23" s="117">
        <v>332242</v>
      </c>
      <c r="H23" s="117">
        <v>323497</v>
      </c>
      <c r="I23" s="117">
        <v>330799</v>
      </c>
      <c r="J23" s="104">
        <v>330516</v>
      </c>
      <c r="K23" s="104">
        <v>325330</v>
      </c>
      <c r="L23" s="104">
        <v>318281</v>
      </c>
      <c r="M23" s="104">
        <v>309349</v>
      </c>
      <c r="N23" s="104">
        <v>317793</v>
      </c>
    </row>
    <row r="24" spans="1:14" ht="11.5" x14ac:dyDescent="0.25">
      <c r="B24" s="103" t="s">
        <v>143</v>
      </c>
      <c r="C24" s="117">
        <v>83306</v>
      </c>
      <c r="D24" s="117">
        <v>83633</v>
      </c>
      <c r="E24" s="28">
        <v>83771</v>
      </c>
      <c r="F24" s="117">
        <v>79083</v>
      </c>
      <c r="G24" s="117">
        <v>75681</v>
      </c>
      <c r="H24" s="117">
        <v>92805</v>
      </c>
      <c r="I24" s="117">
        <v>87698</v>
      </c>
      <c r="J24" s="104">
        <v>78778</v>
      </c>
      <c r="K24" s="104">
        <v>85490</v>
      </c>
      <c r="L24" s="104">
        <v>74815</v>
      </c>
      <c r="M24" s="104">
        <v>72454</v>
      </c>
      <c r="N24" s="104">
        <v>79953</v>
      </c>
    </row>
    <row r="25" spans="1:14" ht="11.5" x14ac:dyDescent="0.25">
      <c r="B25" s="103" t="s">
        <v>140</v>
      </c>
      <c r="C25" s="117">
        <v>2938</v>
      </c>
      <c r="D25" s="117">
        <v>4048</v>
      </c>
      <c r="E25" s="28">
        <v>1017</v>
      </c>
      <c r="F25" s="117">
        <v>1017</v>
      </c>
      <c r="G25" s="117">
        <v>1017</v>
      </c>
      <c r="H25" s="117">
        <v>1017</v>
      </c>
      <c r="I25" s="117">
        <v>1017</v>
      </c>
      <c r="J25" s="104">
        <v>1244</v>
      </c>
      <c r="K25" s="104">
        <v>1244</v>
      </c>
      <c r="L25" s="104">
        <v>1244</v>
      </c>
      <c r="M25" s="104">
        <v>1244</v>
      </c>
      <c r="N25" s="104">
        <v>1244</v>
      </c>
    </row>
    <row r="26" spans="1:14" ht="12" thickBot="1" x14ac:dyDescent="0.3">
      <c r="B26" s="103" t="s">
        <v>141</v>
      </c>
      <c r="C26" s="117">
        <v>52566</v>
      </c>
      <c r="D26" s="117">
        <v>51758</v>
      </c>
      <c r="E26" s="28">
        <v>50063</v>
      </c>
      <c r="F26" s="117">
        <v>48494</v>
      </c>
      <c r="G26" s="117">
        <v>47220</v>
      </c>
      <c r="H26" s="117">
        <v>44734</v>
      </c>
      <c r="I26" s="117">
        <v>44725</v>
      </c>
      <c r="J26" s="105">
        <v>43855</v>
      </c>
      <c r="K26" s="105">
        <v>42498</v>
      </c>
      <c r="L26" s="105">
        <v>42603</v>
      </c>
      <c r="M26" s="105">
        <v>39360</v>
      </c>
      <c r="N26" s="105">
        <v>39393</v>
      </c>
    </row>
    <row r="27" spans="1:14" ht="12" thickBot="1" x14ac:dyDescent="0.25">
      <c r="B27" s="106" t="s">
        <v>148</v>
      </c>
      <c r="C27" s="107">
        <f t="shared" ref="C27:N27" si="11">+SUM(C23:C26)</f>
        <v>462825</v>
      </c>
      <c r="D27" s="107">
        <f t="shared" si="11"/>
        <v>471888</v>
      </c>
      <c r="E27" s="108">
        <f t="shared" si="11"/>
        <v>468481</v>
      </c>
      <c r="F27" s="107">
        <f t="shared" si="11"/>
        <v>457034</v>
      </c>
      <c r="G27" s="107">
        <f t="shared" si="11"/>
        <v>456160</v>
      </c>
      <c r="H27" s="107">
        <f t="shared" si="11"/>
        <v>462053</v>
      </c>
      <c r="I27" s="107">
        <f t="shared" si="11"/>
        <v>464239</v>
      </c>
      <c r="J27" s="107">
        <f t="shared" si="11"/>
        <v>454393</v>
      </c>
      <c r="K27" s="107">
        <f t="shared" si="11"/>
        <v>454562</v>
      </c>
      <c r="L27" s="107">
        <f t="shared" si="11"/>
        <v>436943</v>
      </c>
      <c r="M27" s="107">
        <f t="shared" si="11"/>
        <v>422407</v>
      </c>
      <c r="N27" s="107">
        <f t="shared" si="11"/>
        <v>438383</v>
      </c>
    </row>
    <row r="28" spans="1:14" ht="12" thickBot="1" x14ac:dyDescent="0.3">
      <c r="B28" s="109"/>
      <c r="C28" s="110"/>
      <c r="D28" s="110"/>
      <c r="E28" s="111"/>
      <c r="F28" s="110"/>
      <c r="G28" s="110"/>
      <c r="H28" s="111"/>
      <c r="I28" s="111"/>
      <c r="J28" s="111"/>
      <c r="K28" s="111"/>
      <c r="L28" s="111"/>
    </row>
    <row r="29" spans="1:14" ht="12" thickBot="1" x14ac:dyDescent="0.25">
      <c r="B29" s="118" t="s">
        <v>148</v>
      </c>
      <c r="C29" s="119">
        <f t="shared" ref="C29:L29" si="12">+C27+C19</f>
        <v>751118</v>
      </c>
      <c r="D29" s="119">
        <f t="shared" si="12"/>
        <v>754217</v>
      </c>
      <c r="E29" s="119">
        <f t="shared" si="12"/>
        <v>764505</v>
      </c>
      <c r="F29" s="119">
        <f t="shared" si="12"/>
        <v>744230</v>
      </c>
      <c r="G29" s="119">
        <f t="shared" si="12"/>
        <v>740499</v>
      </c>
      <c r="H29" s="119">
        <f t="shared" si="12"/>
        <v>761793</v>
      </c>
      <c r="I29" s="119">
        <f t="shared" si="12"/>
        <v>760070</v>
      </c>
      <c r="J29" s="119">
        <f t="shared" si="12"/>
        <v>749481</v>
      </c>
      <c r="K29" s="119">
        <f t="shared" si="12"/>
        <v>760231</v>
      </c>
      <c r="L29" s="119">
        <f t="shared" si="12"/>
        <v>745193</v>
      </c>
      <c r="M29" s="119">
        <f>+M27+M19</f>
        <v>728016</v>
      </c>
      <c r="N29" s="119">
        <f>+N27+N19</f>
        <v>728017</v>
      </c>
    </row>
    <row r="30" spans="1:14" ht="11.5" x14ac:dyDescent="0.25">
      <c r="B30" s="109"/>
      <c r="C30" s="110"/>
      <c r="D30" s="110"/>
      <c r="E30" s="111"/>
      <c r="F30" s="110"/>
      <c r="G30" s="110"/>
      <c r="H30" s="111"/>
      <c r="I30" s="111"/>
      <c r="J30" s="111"/>
      <c r="K30" s="111"/>
      <c r="L30" s="111"/>
    </row>
    <row r="31" spans="1:14" ht="11.5" x14ac:dyDescent="0.25">
      <c r="B31" s="27"/>
      <c r="C31" s="27"/>
      <c r="D31" s="27"/>
      <c r="E31" s="27"/>
      <c r="F31" s="27"/>
      <c r="G31" s="27"/>
      <c r="H31" s="27"/>
      <c r="I31" s="27"/>
      <c r="J31" s="112"/>
      <c r="K31" s="112"/>
      <c r="L31" s="112"/>
    </row>
    <row r="32" spans="1:14" s="5" customFormat="1" ht="12" thickBot="1" x14ac:dyDescent="0.25">
      <c r="A32" s="4"/>
      <c r="B32" s="145" t="s">
        <v>147</v>
      </c>
      <c r="C32" s="138">
        <v>2015</v>
      </c>
      <c r="D32" s="138">
        <v>2016</v>
      </c>
      <c r="E32" s="138">
        <v>2017</v>
      </c>
      <c r="F32" s="138">
        <v>2018</v>
      </c>
      <c r="G32" s="138">
        <v>2019</v>
      </c>
      <c r="H32" s="138">
        <f t="shared" ref="H32" si="13">+H$4</f>
        <v>2020</v>
      </c>
      <c r="I32" s="138">
        <f t="shared" ref="I32:N32" si="14">+I$4</f>
        <v>2021</v>
      </c>
      <c r="J32" s="138">
        <f t="shared" si="14"/>
        <v>2022</v>
      </c>
      <c r="K32" s="138">
        <f t="shared" si="14"/>
        <v>2023</v>
      </c>
      <c r="L32" s="138">
        <f t="shared" si="14"/>
        <v>2024</v>
      </c>
      <c r="M32" s="138">
        <f t="shared" si="14"/>
        <v>2025</v>
      </c>
      <c r="N32" s="138" t="str">
        <f t="shared" si="14"/>
        <v>2026E</v>
      </c>
    </row>
    <row r="33" spans="2:14" ht="11.5" x14ac:dyDescent="0.25">
      <c r="B33" s="103" t="s">
        <v>2</v>
      </c>
      <c r="C33" s="28">
        <v>120162</v>
      </c>
      <c r="D33" s="28">
        <v>106200</v>
      </c>
      <c r="E33" s="28">
        <v>116852</v>
      </c>
      <c r="F33" s="28">
        <v>111705</v>
      </c>
      <c r="G33" s="28">
        <v>131125</v>
      </c>
      <c r="H33" s="120">
        <v>138824</v>
      </c>
      <c r="I33" s="120">
        <f>124239+5006</f>
        <v>129245</v>
      </c>
      <c r="J33" s="120">
        <f>114577+4501</f>
        <v>119078</v>
      </c>
      <c r="K33" s="121">
        <v>123181</v>
      </c>
      <c r="L33" s="121">
        <v>118687</v>
      </c>
      <c r="M33" s="121">
        <v>139069</v>
      </c>
      <c r="N33" s="121">
        <v>147341</v>
      </c>
    </row>
    <row r="34" spans="2:14" ht="11.5" x14ac:dyDescent="0.25">
      <c r="B34" s="122" t="s">
        <v>143</v>
      </c>
      <c r="C34" s="28">
        <v>68919</v>
      </c>
      <c r="D34" s="28">
        <v>51000</v>
      </c>
      <c r="E34" s="28">
        <v>57583.999999999993</v>
      </c>
      <c r="F34" s="28">
        <v>65753</v>
      </c>
      <c r="G34" s="28">
        <v>94526</v>
      </c>
      <c r="H34" s="120">
        <v>101178</v>
      </c>
      <c r="I34" s="120">
        <v>106145</v>
      </c>
      <c r="J34" s="120">
        <v>108960</v>
      </c>
      <c r="K34" s="121">
        <v>108695</v>
      </c>
      <c r="L34" s="121">
        <v>119602</v>
      </c>
      <c r="M34" s="121">
        <v>126948</v>
      </c>
      <c r="N34" s="121">
        <v>126876</v>
      </c>
    </row>
    <row r="35" spans="2:14" ht="11.5" x14ac:dyDescent="0.25">
      <c r="B35" s="122" t="s">
        <v>140</v>
      </c>
      <c r="C35" s="28">
        <v>16335.999999999998</v>
      </c>
      <c r="D35" s="28">
        <v>16000</v>
      </c>
      <c r="E35" s="28">
        <v>16000</v>
      </c>
      <c r="F35" s="28">
        <v>14004</v>
      </c>
      <c r="G35" s="28">
        <v>15060</v>
      </c>
      <c r="H35" s="120">
        <v>14120</v>
      </c>
      <c r="I35" s="120">
        <v>13479</v>
      </c>
      <c r="J35" s="120">
        <v>13860</v>
      </c>
      <c r="K35" s="121">
        <v>11572</v>
      </c>
      <c r="L35" s="121">
        <v>6621</v>
      </c>
      <c r="M35" s="121">
        <v>7122</v>
      </c>
      <c r="N35" s="121">
        <v>6576</v>
      </c>
    </row>
    <row r="36" spans="2:14" ht="12" thickBot="1" x14ac:dyDescent="0.3">
      <c r="B36" s="122" t="s">
        <v>141</v>
      </c>
      <c r="C36" s="28">
        <v>5711</v>
      </c>
      <c r="D36" s="28">
        <v>6000</v>
      </c>
      <c r="E36" s="28">
        <v>7261</v>
      </c>
      <c r="F36" s="28">
        <v>7263</v>
      </c>
      <c r="G36" s="28">
        <v>7554</v>
      </c>
      <c r="H36" s="120">
        <v>9966</v>
      </c>
      <c r="I36" s="120">
        <v>11118</v>
      </c>
      <c r="J36" s="120">
        <v>13007</v>
      </c>
      <c r="K36" s="121">
        <v>12160</v>
      </c>
      <c r="L36" s="121">
        <v>11044</v>
      </c>
      <c r="M36" s="121">
        <v>11970</v>
      </c>
      <c r="N36" s="121">
        <v>11628</v>
      </c>
    </row>
    <row r="37" spans="2:14" ht="12" thickBot="1" x14ac:dyDescent="0.25">
      <c r="B37" s="106" t="s">
        <v>3</v>
      </c>
      <c r="C37" s="107">
        <f t="shared" ref="C37:N37" si="15">+SUM(C33:C36)</f>
        <v>211128</v>
      </c>
      <c r="D37" s="107">
        <f t="shared" si="15"/>
        <v>179200</v>
      </c>
      <c r="E37" s="108">
        <f t="shared" si="15"/>
        <v>197697</v>
      </c>
      <c r="F37" s="107">
        <f t="shared" si="15"/>
        <v>198725</v>
      </c>
      <c r="G37" s="107">
        <f t="shared" si="15"/>
        <v>248265</v>
      </c>
      <c r="H37" s="107">
        <f t="shared" si="15"/>
        <v>264088</v>
      </c>
      <c r="I37" s="107">
        <f t="shared" si="15"/>
        <v>259987</v>
      </c>
      <c r="J37" s="107">
        <f t="shared" si="15"/>
        <v>254905</v>
      </c>
      <c r="K37" s="107">
        <f t="shared" si="15"/>
        <v>255608</v>
      </c>
      <c r="L37" s="107">
        <f t="shared" si="15"/>
        <v>255954</v>
      </c>
      <c r="M37" s="107">
        <f t="shared" si="15"/>
        <v>285109</v>
      </c>
      <c r="N37" s="107">
        <f t="shared" si="15"/>
        <v>292421</v>
      </c>
    </row>
    <row r="44" spans="2:14" x14ac:dyDescent="0.2">
      <c r="E44" s="4"/>
      <c r="H44" s="4"/>
      <c r="I44" s="4"/>
      <c r="J44" s="4"/>
      <c r="K44" s="4"/>
      <c r="L44" s="4"/>
    </row>
  </sheetData>
  <mergeCells count="1">
    <mergeCell ref="B2:D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sheetPr>
    <pageSetUpPr autoPageBreaks="0"/>
  </sheetPr>
  <dimension ref="A1:D12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6.54296875" bestFit="1" customWidth="1"/>
  </cols>
  <sheetData>
    <row r="1" spans="1:4" x14ac:dyDescent="0.35">
      <c r="A1" s="4"/>
    </row>
    <row r="2" spans="1:4" x14ac:dyDescent="0.35">
      <c r="B2" s="3" t="s">
        <v>132</v>
      </c>
    </row>
    <row r="4" spans="1:4" s="4" customFormat="1" ht="16.5" customHeight="1" x14ac:dyDescent="0.2">
      <c r="B4" s="191" t="s">
        <v>257</v>
      </c>
      <c r="C4" s="191"/>
      <c r="D4" s="191"/>
    </row>
    <row r="5" spans="1:4" s="4" customFormat="1" ht="12" thickBot="1" x14ac:dyDescent="0.25">
      <c r="B5" s="138"/>
      <c r="C5" s="138">
        <v>2025</v>
      </c>
      <c r="D5" s="138">
        <v>2024</v>
      </c>
    </row>
    <row r="6" spans="1:4" s="4" customFormat="1" ht="11.5" x14ac:dyDescent="0.2">
      <c r="B6" s="36" t="s">
        <v>91</v>
      </c>
      <c r="C6" s="137">
        <f>+IS!C28</f>
        <v>193932</v>
      </c>
      <c r="D6" s="137">
        <f>+IS!D28</f>
        <v>-28851</v>
      </c>
    </row>
    <row r="7" spans="1:4" s="4" customFormat="1" ht="11.5" x14ac:dyDescent="0.2">
      <c r="B7" s="14" t="s">
        <v>133</v>
      </c>
      <c r="C7" s="31">
        <f>-IS!C27</f>
        <v>87532</v>
      </c>
      <c r="D7" s="31">
        <f>-IS!D27</f>
        <v>-29793</v>
      </c>
    </row>
    <row r="8" spans="1:4" s="4" customFormat="1" ht="11.5" x14ac:dyDescent="0.2">
      <c r="B8" s="123" t="s">
        <v>134</v>
      </c>
      <c r="C8" s="44">
        <f>-IS!C25</f>
        <v>35704</v>
      </c>
      <c r="D8" s="44">
        <f>-IS!D25</f>
        <v>-88628</v>
      </c>
    </row>
    <row r="9" spans="1:4" s="4" customFormat="1" ht="11.5" x14ac:dyDescent="0.2">
      <c r="B9" s="14" t="s">
        <v>135</v>
      </c>
      <c r="C9" s="31">
        <f>-IS!C19</f>
        <v>-10472</v>
      </c>
      <c r="D9" s="31">
        <f>-IS!D19</f>
        <v>-31116</v>
      </c>
    </row>
    <row r="10" spans="1:4" s="4" customFormat="1" ht="11.5" x14ac:dyDescent="0.2">
      <c r="B10" s="123" t="s">
        <v>136</v>
      </c>
      <c r="C10" s="44">
        <v>35135</v>
      </c>
      <c r="D10" s="44">
        <v>36639</v>
      </c>
    </row>
    <row r="11" spans="1:4" s="4" customFormat="1" ht="11.5" x14ac:dyDescent="0.2">
      <c r="B11" s="14" t="s">
        <v>168</v>
      </c>
      <c r="C11" s="31">
        <v>-21123</v>
      </c>
      <c r="D11" s="31">
        <v>-12767</v>
      </c>
    </row>
    <row r="12" spans="1:4" s="4" customFormat="1" ht="11.5" x14ac:dyDescent="0.2">
      <c r="B12" s="70" t="s">
        <v>137</v>
      </c>
      <c r="C12" s="45">
        <f>+SUM(C6:C11)</f>
        <v>320708</v>
      </c>
      <c r="D12" s="45">
        <f>+SUM(D6:D11)</f>
        <v>-154516</v>
      </c>
    </row>
    <row r="13" spans="1:4" s="4" customFormat="1" ht="11.5" x14ac:dyDescent="0.2">
      <c r="B13" s="14" t="s">
        <v>173</v>
      </c>
      <c r="C13" s="31">
        <v>0</v>
      </c>
      <c r="D13" s="31">
        <v>850</v>
      </c>
    </row>
    <row r="14" spans="1:4" s="4" customFormat="1" ht="11.5" x14ac:dyDescent="0.2">
      <c r="B14" s="123" t="s">
        <v>174</v>
      </c>
      <c r="C14" s="44">
        <f>-IS!C12</f>
        <v>-184494</v>
      </c>
      <c r="D14" s="44">
        <f>-IS!D12-D13</f>
        <v>298894</v>
      </c>
    </row>
    <row r="15" spans="1:4" s="4" customFormat="1" ht="11.5" x14ac:dyDescent="0.2">
      <c r="B15" s="14" t="s">
        <v>258</v>
      </c>
      <c r="C15" s="157">
        <v>1461</v>
      </c>
      <c r="D15" s="157">
        <v>-3602</v>
      </c>
    </row>
    <row r="16" spans="1:4" s="4" customFormat="1" ht="11.5" x14ac:dyDescent="0.2">
      <c r="B16" s="36" t="s">
        <v>202</v>
      </c>
      <c r="C16" s="137">
        <v>1028</v>
      </c>
      <c r="D16" s="137">
        <v>-1290</v>
      </c>
    </row>
    <row r="17" spans="2:4" s="4" customFormat="1" ht="11.5" x14ac:dyDescent="0.2">
      <c r="B17" s="14" t="s">
        <v>165</v>
      </c>
      <c r="C17" s="157">
        <v>11277</v>
      </c>
      <c r="D17" s="157">
        <v>14412</v>
      </c>
    </row>
    <row r="18" spans="2:4" s="4" customFormat="1" ht="11.5" x14ac:dyDescent="0.2">
      <c r="B18" s="36" t="s">
        <v>206</v>
      </c>
      <c r="C18" s="137">
        <v>0</v>
      </c>
      <c r="D18" s="137">
        <v>15587</v>
      </c>
    </row>
    <row r="19" spans="2:4" s="4" customFormat="1" ht="11.5" x14ac:dyDescent="0.2">
      <c r="B19" s="14" t="s">
        <v>259</v>
      </c>
      <c r="C19" s="157">
        <v>-12013</v>
      </c>
      <c r="D19" s="157">
        <v>0</v>
      </c>
    </row>
    <row r="20" spans="2:4" s="4" customFormat="1" ht="11.5" x14ac:dyDescent="0.2">
      <c r="B20" s="40" t="s">
        <v>138</v>
      </c>
      <c r="C20" s="190">
        <f>+SUM(C12:C19)</f>
        <v>137967</v>
      </c>
      <c r="D20" s="190">
        <f>+SUM(D12:D19)</f>
        <v>170335</v>
      </c>
    </row>
    <row r="21" spans="2:4" s="4" customFormat="1" ht="11.5" x14ac:dyDescent="0.2">
      <c r="B21" s="125"/>
      <c r="C21" s="126"/>
      <c r="D21" s="126"/>
    </row>
    <row r="22" spans="2:4" s="4" customFormat="1" ht="10" x14ac:dyDescent="0.2"/>
    <row r="23" spans="2:4" s="4" customFormat="1" ht="10" x14ac:dyDescent="0.2"/>
    <row r="24" spans="2:4" s="4" customFormat="1" ht="10" x14ac:dyDescent="0.2"/>
    <row r="25" spans="2:4" s="4" customFormat="1" ht="10" x14ac:dyDescent="0.2"/>
    <row r="26" spans="2:4" s="4" customFormat="1" ht="10" x14ac:dyDescent="0.2"/>
    <row r="27" spans="2:4" s="4" customFormat="1" ht="10" x14ac:dyDescent="0.2"/>
    <row r="28" spans="2:4" s="4" customFormat="1" ht="10" x14ac:dyDescent="0.2"/>
    <row r="29" spans="2:4" s="4" customFormat="1" ht="10" x14ac:dyDescent="0.2"/>
    <row r="30" spans="2:4" s="4" customFormat="1" ht="10" x14ac:dyDescent="0.2"/>
    <row r="31" spans="2:4" s="4" customFormat="1" ht="10" x14ac:dyDescent="0.2"/>
    <row r="32" spans="2:4" s="4" customFormat="1" ht="10" x14ac:dyDescent="0.2"/>
    <row r="33" s="4" customFormat="1" ht="10" x14ac:dyDescent="0.2"/>
    <row r="34" s="4" customFormat="1" ht="10" x14ac:dyDescent="0.2"/>
    <row r="35" s="4" customFormat="1" ht="10" x14ac:dyDescent="0.2"/>
    <row r="36" s="4" customFormat="1" ht="10" x14ac:dyDescent="0.2"/>
    <row r="37" s="4" customFormat="1" ht="10" x14ac:dyDescent="0.2"/>
    <row r="38" s="4" customFormat="1" ht="10" x14ac:dyDescent="0.2"/>
    <row r="39" s="4" customFormat="1" ht="10" x14ac:dyDescent="0.2"/>
    <row r="40" s="4" customFormat="1" ht="10" x14ac:dyDescent="0.2"/>
    <row r="41" s="4" customFormat="1" ht="10" x14ac:dyDescent="0.2"/>
    <row r="42" s="4" customFormat="1" ht="10" x14ac:dyDescent="0.2"/>
    <row r="43" s="4" customFormat="1" ht="10" x14ac:dyDescent="0.2"/>
    <row r="44" s="4" customFormat="1" ht="10" x14ac:dyDescent="0.2"/>
    <row r="45" s="4" customFormat="1" ht="10" x14ac:dyDescent="0.2"/>
    <row r="46" s="4" customFormat="1" ht="10" x14ac:dyDescent="0.2"/>
    <row r="47" s="4" customFormat="1" ht="10" x14ac:dyDescent="0.2"/>
    <row r="48" s="4" customFormat="1" ht="10" x14ac:dyDescent="0.2"/>
    <row r="49" s="4" customFormat="1" ht="10" x14ac:dyDescent="0.2"/>
    <row r="50" s="4" customFormat="1" ht="10" x14ac:dyDescent="0.2"/>
    <row r="51" s="4" customFormat="1" ht="10" x14ac:dyDescent="0.2"/>
    <row r="52" s="4" customFormat="1" ht="10" x14ac:dyDescent="0.2"/>
    <row r="53" s="4" customFormat="1" ht="10" x14ac:dyDescent="0.2"/>
    <row r="54" s="4" customFormat="1" ht="10" x14ac:dyDescent="0.2"/>
    <row r="55" s="4" customFormat="1" ht="10" x14ac:dyDescent="0.2"/>
    <row r="56" s="4" customFormat="1" ht="10" x14ac:dyDescent="0.2"/>
    <row r="57" s="4" customFormat="1" ht="10" x14ac:dyDescent="0.2"/>
    <row r="58" s="4" customFormat="1" ht="10" x14ac:dyDescent="0.2"/>
    <row r="59" s="4" customFormat="1" ht="10" x14ac:dyDescent="0.2"/>
    <row r="60" s="4" customFormat="1" ht="10" x14ac:dyDescent="0.2"/>
    <row r="61" s="4" customFormat="1" ht="10" x14ac:dyDescent="0.2"/>
    <row r="62" s="4" customFormat="1" ht="10" x14ac:dyDescent="0.2"/>
    <row r="63" s="4" customFormat="1" ht="10" x14ac:dyDescent="0.2"/>
    <row r="64" s="4" customFormat="1" ht="10" x14ac:dyDescent="0.2"/>
    <row r="65" s="4" customFormat="1" ht="10" x14ac:dyDescent="0.2"/>
    <row r="66" s="4" customFormat="1" ht="10" x14ac:dyDescent="0.2"/>
    <row r="67" s="4" customFormat="1" ht="10" x14ac:dyDescent="0.2"/>
    <row r="68" s="4" customFormat="1" ht="10" x14ac:dyDescent="0.2"/>
    <row r="69" s="4" customFormat="1" ht="10" x14ac:dyDescent="0.2"/>
    <row r="70" s="4" customFormat="1" ht="10" x14ac:dyDescent="0.2"/>
    <row r="71" s="4" customFormat="1" ht="10" x14ac:dyDescent="0.2"/>
    <row r="72" s="4" customFormat="1" ht="10" x14ac:dyDescent="0.2"/>
    <row r="73" s="4" customFormat="1" ht="10" x14ac:dyDescent="0.2"/>
    <row r="74" s="4" customFormat="1" ht="10" x14ac:dyDescent="0.2"/>
    <row r="75" s="4" customFormat="1" ht="10" x14ac:dyDescent="0.2"/>
    <row r="76" s="4" customFormat="1" ht="10" x14ac:dyDescent="0.2"/>
    <row r="77" s="4" customFormat="1" ht="10" x14ac:dyDescent="0.2"/>
    <row r="78" s="4" customFormat="1" ht="10" x14ac:dyDescent="0.2"/>
    <row r="79" s="4" customFormat="1" ht="10" x14ac:dyDescent="0.2"/>
    <row r="80" s="4" customFormat="1" ht="10" x14ac:dyDescent="0.2"/>
    <row r="81" s="4" customFormat="1" ht="10" x14ac:dyDescent="0.2"/>
    <row r="82" s="4" customFormat="1" ht="10" x14ac:dyDescent="0.2"/>
    <row r="83" s="4" customFormat="1" ht="10" x14ac:dyDescent="0.2"/>
    <row r="84" s="4" customFormat="1" ht="10" x14ac:dyDescent="0.2"/>
    <row r="85" s="4" customFormat="1" ht="10" x14ac:dyDescent="0.2"/>
    <row r="86" s="4" customFormat="1" ht="10" x14ac:dyDescent="0.2"/>
    <row r="87" s="4" customFormat="1" ht="10" x14ac:dyDescent="0.2"/>
    <row r="88" s="4" customFormat="1" ht="10" x14ac:dyDescent="0.2"/>
    <row r="89" s="4" customFormat="1" ht="10" x14ac:dyDescent="0.2"/>
    <row r="90" s="4" customFormat="1" ht="10" x14ac:dyDescent="0.2"/>
    <row r="91" s="4" customFormat="1" ht="10" x14ac:dyDescent="0.2"/>
    <row r="92" s="4" customFormat="1" ht="10" x14ac:dyDescent="0.2"/>
    <row r="93" s="4" customFormat="1" ht="10" x14ac:dyDescent="0.2"/>
    <row r="94" s="4" customFormat="1" ht="10" x14ac:dyDescent="0.2"/>
    <row r="95" s="4" customFormat="1" ht="10" x14ac:dyDescent="0.2"/>
    <row r="96" s="4" customFormat="1" ht="10" x14ac:dyDescent="0.2"/>
    <row r="97" s="4" customFormat="1" ht="10" x14ac:dyDescent="0.2"/>
    <row r="98" s="4" customFormat="1" ht="10" x14ac:dyDescent="0.2"/>
    <row r="99" s="4" customFormat="1" ht="10" x14ac:dyDescent="0.2"/>
    <row r="100" s="4" customFormat="1" ht="10" x14ac:dyDescent="0.2"/>
    <row r="101" s="4" customFormat="1" ht="10" x14ac:dyDescent="0.2"/>
    <row r="102" s="4" customFormat="1" ht="10" x14ac:dyDescent="0.2"/>
    <row r="103" s="4" customFormat="1" ht="10" x14ac:dyDescent="0.2"/>
    <row r="104" s="4" customFormat="1" ht="10" x14ac:dyDescent="0.2"/>
    <row r="105" s="4" customFormat="1" ht="10" x14ac:dyDescent="0.2"/>
    <row r="106" s="4" customFormat="1" ht="10" x14ac:dyDescent="0.2"/>
    <row r="107" s="4" customFormat="1" ht="10" x14ac:dyDescent="0.2"/>
    <row r="108" s="4" customFormat="1" ht="10" x14ac:dyDescent="0.2"/>
    <row r="109" s="4" customFormat="1" ht="10" x14ac:dyDescent="0.2"/>
    <row r="110" s="4" customFormat="1" ht="10" x14ac:dyDescent="0.2"/>
    <row r="111" s="4" customFormat="1" ht="10" x14ac:dyDescent="0.2"/>
    <row r="112" s="4" customFormat="1" ht="10" x14ac:dyDescent="0.2"/>
    <row r="113" s="4" customFormat="1" ht="10" x14ac:dyDescent="0.2"/>
    <row r="114" s="4" customFormat="1" ht="10" x14ac:dyDescent="0.2"/>
    <row r="115" s="4" customFormat="1" ht="10" x14ac:dyDescent="0.2"/>
    <row r="116" s="4" customFormat="1" ht="10" x14ac:dyDescent="0.2"/>
    <row r="117" s="4" customFormat="1" ht="10" x14ac:dyDescent="0.2"/>
    <row r="118" s="4" customFormat="1" ht="10" x14ac:dyDescent="0.2"/>
    <row r="119" s="4" customFormat="1" ht="10" x14ac:dyDescent="0.2"/>
    <row r="120" s="4" customFormat="1" ht="10" x14ac:dyDescent="0.2"/>
    <row r="121" s="4" customFormat="1" ht="10" x14ac:dyDescent="0.2"/>
    <row r="122" s="4" customFormat="1" ht="10" x14ac:dyDescent="0.2"/>
    <row r="123" s="4" customFormat="1" ht="10" x14ac:dyDescent="0.2"/>
    <row r="124" s="4" customFormat="1" ht="10" x14ac:dyDescent="0.2"/>
    <row r="125" s="4" customFormat="1" ht="10" x14ac:dyDescent="0.2"/>
    <row r="126" s="4" customFormat="1" ht="10" x14ac:dyDescent="0.2"/>
    <row r="127" s="4" customFormat="1" ht="10" x14ac:dyDescent="0.2"/>
  </sheetData>
  <mergeCells count="1"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sheetPr>
    <pageSetUpPr autoPageBreaks="0"/>
  </sheetPr>
  <dimension ref="A1:D58"/>
  <sheetViews>
    <sheetView showGridLines="0" zoomScaleNormal="100" workbookViewId="0">
      <selection activeCell="H13" sqref="H13"/>
    </sheetView>
  </sheetViews>
  <sheetFormatPr baseColWidth="10" defaultColWidth="11.453125" defaultRowHeight="11.5" x14ac:dyDescent="0.25"/>
  <cols>
    <col min="1" max="1" width="3.7265625" style="4" customWidth="1"/>
    <col min="2" max="2" width="68.26953125" style="27" bestFit="1" customWidth="1"/>
    <col min="3" max="4" width="11.453125" style="27"/>
    <col min="5" max="16384" width="11.453125" style="4"/>
  </cols>
  <sheetData>
    <row r="1" spans="1:4" ht="14.5" x14ac:dyDescent="0.35">
      <c r="A1"/>
    </row>
    <row r="2" spans="1:4" ht="13" customHeight="1" x14ac:dyDescent="0.25">
      <c r="B2" s="3" t="s">
        <v>185</v>
      </c>
    </row>
    <row r="3" spans="1:4" ht="13" x14ac:dyDescent="0.25">
      <c r="B3" s="3" t="s">
        <v>214</v>
      </c>
    </row>
    <row r="5" spans="1:4" ht="25" customHeight="1" thickBot="1" x14ac:dyDescent="0.25">
      <c r="B5" s="148" t="s">
        <v>80</v>
      </c>
      <c r="C5" s="138" t="s">
        <v>211</v>
      </c>
      <c r="D5" s="138" t="s">
        <v>212</v>
      </c>
    </row>
    <row r="6" spans="1:4" x14ac:dyDescent="0.25">
      <c r="B6" s="13" t="s">
        <v>5</v>
      </c>
    </row>
    <row r="7" spans="1:4" x14ac:dyDescent="0.25">
      <c r="B7" s="13" t="s">
        <v>6</v>
      </c>
    </row>
    <row r="8" spans="1:4" x14ac:dyDescent="0.2">
      <c r="B8" s="14" t="s">
        <v>7</v>
      </c>
      <c r="C8" s="16">
        <v>2889523</v>
      </c>
      <c r="D8" s="17">
        <v>2747757</v>
      </c>
    </row>
    <row r="9" spans="1:4" x14ac:dyDescent="0.2">
      <c r="B9" s="14" t="s">
        <v>8</v>
      </c>
      <c r="C9" s="16">
        <v>933646</v>
      </c>
      <c r="D9" s="17">
        <v>814549</v>
      </c>
    </row>
    <row r="10" spans="1:4" x14ac:dyDescent="0.2">
      <c r="B10" s="14" t="s">
        <v>9</v>
      </c>
      <c r="C10" s="16">
        <v>172042</v>
      </c>
      <c r="D10" s="17">
        <v>142547</v>
      </c>
    </row>
    <row r="11" spans="1:4" x14ac:dyDescent="0.2">
      <c r="B11" s="14" t="s">
        <v>10</v>
      </c>
      <c r="C11" s="16">
        <v>32477</v>
      </c>
      <c r="D11" s="17">
        <v>32573</v>
      </c>
    </row>
    <row r="12" spans="1:4" x14ac:dyDescent="0.2">
      <c r="B12" s="14" t="s">
        <v>166</v>
      </c>
      <c r="C12" s="16">
        <v>169712</v>
      </c>
      <c r="D12" s="17">
        <v>139480</v>
      </c>
    </row>
    <row r="13" spans="1:4" x14ac:dyDescent="0.2">
      <c r="B13" s="15" t="s">
        <v>11</v>
      </c>
      <c r="C13" s="16">
        <v>51668</v>
      </c>
      <c r="D13" s="17">
        <v>49779</v>
      </c>
    </row>
    <row r="14" spans="1:4" x14ac:dyDescent="0.2">
      <c r="B14" s="14" t="s">
        <v>12</v>
      </c>
      <c r="C14" s="16">
        <v>221577</v>
      </c>
      <c r="D14" s="17">
        <v>214345</v>
      </c>
    </row>
    <row r="15" spans="1:4" x14ac:dyDescent="0.2">
      <c r="B15" s="14" t="s">
        <v>13</v>
      </c>
      <c r="C15" s="16">
        <v>16609</v>
      </c>
      <c r="D15" s="17">
        <v>14722</v>
      </c>
    </row>
    <row r="16" spans="1:4" x14ac:dyDescent="0.2">
      <c r="B16" s="14" t="s">
        <v>167</v>
      </c>
      <c r="C16" s="16">
        <v>81</v>
      </c>
      <c r="D16" s="17">
        <v>87</v>
      </c>
    </row>
    <row r="17" spans="2:4" x14ac:dyDescent="0.2">
      <c r="B17" s="14" t="s">
        <v>14</v>
      </c>
      <c r="C17" s="16">
        <v>4977</v>
      </c>
      <c r="D17" s="17" t="s">
        <v>0</v>
      </c>
    </row>
    <row r="18" spans="2:4" x14ac:dyDescent="0.2">
      <c r="B18" s="14" t="s">
        <v>15</v>
      </c>
      <c r="C18" s="16">
        <v>202313</v>
      </c>
      <c r="D18" s="17">
        <v>200846</v>
      </c>
    </row>
    <row r="19" spans="2:4" x14ac:dyDescent="0.2">
      <c r="B19" s="14" t="s">
        <v>16</v>
      </c>
      <c r="C19" s="16">
        <v>35982</v>
      </c>
      <c r="D19" s="17">
        <v>31809</v>
      </c>
    </row>
    <row r="20" spans="2:4" ht="12" thickBot="1" x14ac:dyDescent="0.25">
      <c r="B20" s="14" t="s">
        <v>17</v>
      </c>
      <c r="C20" s="16">
        <v>2003</v>
      </c>
      <c r="D20" s="17">
        <v>2822</v>
      </c>
    </row>
    <row r="21" spans="2:4" ht="12" thickBot="1" x14ac:dyDescent="0.25">
      <c r="B21" s="13" t="s">
        <v>18</v>
      </c>
      <c r="C21" s="18">
        <f>+SUM(C8:C20)</f>
        <v>4732610</v>
      </c>
      <c r="D21" s="18">
        <f>+SUM(D8:D20)</f>
        <v>4391316</v>
      </c>
    </row>
    <row r="22" spans="2:4" x14ac:dyDescent="0.2">
      <c r="B22" s="13" t="s">
        <v>19</v>
      </c>
      <c r="C22" s="140"/>
      <c r="D22" s="140"/>
    </row>
    <row r="23" spans="2:4" x14ac:dyDescent="0.2">
      <c r="B23" s="14" t="s">
        <v>20</v>
      </c>
      <c r="C23" s="16">
        <v>48120</v>
      </c>
      <c r="D23" s="17">
        <v>40797</v>
      </c>
    </row>
    <row r="24" spans="2:4" x14ac:dyDescent="0.2">
      <c r="B24" s="14" t="s">
        <v>21</v>
      </c>
      <c r="C24" s="16">
        <v>187748</v>
      </c>
      <c r="D24" s="17">
        <v>120788</v>
      </c>
    </row>
    <row r="25" spans="2:4" x14ac:dyDescent="0.2">
      <c r="B25" s="14" t="s">
        <v>22</v>
      </c>
      <c r="C25" s="16">
        <v>157584</v>
      </c>
      <c r="D25" s="17">
        <v>202768</v>
      </c>
    </row>
    <row r="26" spans="2:4" x14ac:dyDescent="0.2">
      <c r="B26" s="14" t="s">
        <v>167</v>
      </c>
      <c r="C26" s="16">
        <v>546</v>
      </c>
      <c r="D26" s="17">
        <v>1385</v>
      </c>
    </row>
    <row r="27" spans="2:4" x14ac:dyDescent="0.2">
      <c r="B27" s="14" t="s">
        <v>23</v>
      </c>
      <c r="C27" s="16">
        <v>460912</v>
      </c>
      <c r="D27" s="17">
        <v>506149</v>
      </c>
    </row>
    <row r="28" spans="2:4" x14ac:dyDescent="0.2">
      <c r="B28" s="14" t="s">
        <v>24</v>
      </c>
      <c r="C28" s="16">
        <v>285319</v>
      </c>
      <c r="D28" s="17">
        <v>258548</v>
      </c>
    </row>
    <row r="29" spans="2:4" x14ac:dyDescent="0.2">
      <c r="B29" s="14" t="s">
        <v>25</v>
      </c>
      <c r="C29" s="16">
        <v>11623</v>
      </c>
      <c r="D29" s="17">
        <v>7751</v>
      </c>
    </row>
    <row r="30" spans="2:4" ht="12" thickBot="1" x14ac:dyDescent="0.25">
      <c r="B30" s="14" t="s">
        <v>26</v>
      </c>
      <c r="C30" s="16">
        <v>434767</v>
      </c>
      <c r="D30" s="17">
        <v>286711</v>
      </c>
    </row>
    <row r="31" spans="2:4" ht="12" thickBot="1" x14ac:dyDescent="0.25">
      <c r="B31" s="13" t="s">
        <v>27</v>
      </c>
      <c r="C31" s="18">
        <f>+SUM(C23:C30)</f>
        <v>1586619</v>
      </c>
      <c r="D31" s="18">
        <f>+SUM(D23:D30)</f>
        <v>1424897</v>
      </c>
    </row>
    <row r="32" spans="2:4" ht="12" thickBot="1" x14ac:dyDescent="0.25">
      <c r="B32" s="13" t="s">
        <v>28</v>
      </c>
      <c r="C32" s="19">
        <f>+C21+C31</f>
        <v>6319229</v>
      </c>
      <c r="D32" s="19">
        <f>+D21+D31</f>
        <v>5816213</v>
      </c>
    </row>
    <row r="33" spans="2:4" ht="12" thickTop="1" x14ac:dyDescent="0.2">
      <c r="B33" s="13" t="s">
        <v>29</v>
      </c>
      <c r="C33" s="140"/>
      <c r="D33" s="140"/>
    </row>
    <row r="34" spans="2:4" x14ac:dyDescent="0.2">
      <c r="B34" s="14" t="s">
        <v>30</v>
      </c>
      <c r="C34" s="16">
        <v>1103635</v>
      </c>
      <c r="D34" s="17">
        <v>1109320</v>
      </c>
    </row>
    <row r="35" spans="2:4" ht="12" thickBot="1" x14ac:dyDescent="0.25">
      <c r="B35" s="14" t="s">
        <v>31</v>
      </c>
      <c r="C35" s="16">
        <v>1503300</v>
      </c>
      <c r="D35" s="17">
        <v>1420908</v>
      </c>
    </row>
    <row r="36" spans="2:4" ht="12" thickBot="1" x14ac:dyDescent="0.25">
      <c r="B36" s="13" t="s">
        <v>32</v>
      </c>
      <c r="C36" s="18">
        <f>+SUM(C34:C35)</f>
        <v>2606935</v>
      </c>
      <c r="D36" s="18">
        <f>+SUM(D34:D35)</f>
        <v>2530228</v>
      </c>
    </row>
    <row r="37" spans="2:4" x14ac:dyDescent="0.2">
      <c r="B37" s="13" t="s">
        <v>33</v>
      </c>
      <c r="C37" s="29"/>
      <c r="D37" s="29"/>
    </row>
    <row r="38" spans="2:4" x14ac:dyDescent="0.2">
      <c r="B38" s="13" t="s">
        <v>34</v>
      </c>
      <c r="C38" s="29"/>
      <c r="D38" s="29"/>
    </row>
    <row r="39" spans="2:4" x14ac:dyDescent="0.2">
      <c r="B39" s="14" t="s">
        <v>37</v>
      </c>
      <c r="C39" s="156">
        <v>70713</v>
      </c>
      <c r="D39" s="155">
        <v>88436</v>
      </c>
    </row>
    <row r="40" spans="2:4" x14ac:dyDescent="0.2">
      <c r="B40" s="14" t="s">
        <v>35</v>
      </c>
      <c r="C40" s="16">
        <v>1345597</v>
      </c>
      <c r="D40" s="17">
        <v>922754</v>
      </c>
    </row>
    <row r="41" spans="2:4" x14ac:dyDescent="0.2">
      <c r="B41" s="14" t="s">
        <v>36</v>
      </c>
      <c r="C41" s="16">
        <v>1013025</v>
      </c>
      <c r="D41" s="17">
        <v>986989</v>
      </c>
    </row>
    <row r="42" spans="2:4" x14ac:dyDescent="0.2">
      <c r="B42" s="14" t="s">
        <v>38</v>
      </c>
      <c r="C42" s="16">
        <v>47579</v>
      </c>
      <c r="D42" s="17">
        <v>37067</v>
      </c>
    </row>
    <row r="43" spans="2:4" x14ac:dyDescent="0.2">
      <c r="B43" s="14" t="s">
        <v>40</v>
      </c>
      <c r="C43" s="16">
        <v>466</v>
      </c>
      <c r="D43" s="17">
        <v>142</v>
      </c>
    </row>
    <row r="44" spans="2:4" x14ac:dyDescent="0.2">
      <c r="B44" s="14" t="s">
        <v>39</v>
      </c>
      <c r="C44" s="16">
        <v>118849</v>
      </c>
      <c r="D44" s="17">
        <v>101089</v>
      </c>
    </row>
    <row r="45" spans="2:4" ht="12" thickBot="1" x14ac:dyDescent="0.25">
      <c r="B45" s="14" t="s">
        <v>17</v>
      </c>
      <c r="C45" s="16">
        <v>3614</v>
      </c>
      <c r="D45" s="17">
        <v>4534</v>
      </c>
    </row>
    <row r="46" spans="2:4" ht="12" thickBot="1" x14ac:dyDescent="0.25">
      <c r="B46" s="13" t="s">
        <v>41</v>
      </c>
      <c r="C46" s="18">
        <f>+SUM(C39:C45)</f>
        <v>2599843</v>
      </c>
      <c r="D46" s="18">
        <f>+SUM(D39:D45)</f>
        <v>2141011</v>
      </c>
    </row>
    <row r="47" spans="2:4" x14ac:dyDescent="0.2">
      <c r="B47" s="13" t="s">
        <v>42</v>
      </c>
      <c r="C47" s="140"/>
      <c r="D47" s="140"/>
    </row>
    <row r="48" spans="2:4" x14ac:dyDescent="0.2">
      <c r="B48" s="14" t="s">
        <v>43</v>
      </c>
      <c r="C48" s="16">
        <v>434366</v>
      </c>
      <c r="D48" s="17">
        <v>377762</v>
      </c>
    </row>
    <row r="49" spans="2:4" x14ac:dyDescent="0.2">
      <c r="B49" s="14" t="s">
        <v>35</v>
      </c>
      <c r="C49" s="16">
        <v>533492</v>
      </c>
      <c r="D49" s="17">
        <v>612340</v>
      </c>
    </row>
    <row r="50" spans="2:4" x14ac:dyDescent="0.2">
      <c r="B50" s="14" t="s">
        <v>38</v>
      </c>
      <c r="C50" s="16">
        <v>6417</v>
      </c>
      <c r="D50" s="17">
        <v>5994</v>
      </c>
    </row>
    <row r="51" spans="2:4" x14ac:dyDescent="0.2">
      <c r="B51" s="14" t="s">
        <v>40</v>
      </c>
      <c r="C51" s="16">
        <v>30307</v>
      </c>
      <c r="D51" s="17">
        <v>43511</v>
      </c>
    </row>
    <row r="52" spans="2:4" x14ac:dyDescent="0.2">
      <c r="B52" s="14" t="s">
        <v>160</v>
      </c>
      <c r="C52" s="16">
        <v>54868</v>
      </c>
      <c r="D52" s="17">
        <v>64859</v>
      </c>
    </row>
    <row r="53" spans="2:4" x14ac:dyDescent="0.2">
      <c r="B53" s="14" t="s">
        <v>39</v>
      </c>
      <c r="C53" s="16">
        <v>49308</v>
      </c>
      <c r="D53" s="17">
        <v>36413</v>
      </c>
    </row>
    <row r="54" spans="2:4" ht="12" thickBot="1" x14ac:dyDescent="0.25">
      <c r="B54" s="14" t="s">
        <v>17</v>
      </c>
      <c r="C54" s="16">
        <v>3693</v>
      </c>
      <c r="D54" s="17">
        <v>4095</v>
      </c>
    </row>
    <row r="55" spans="2:4" ht="12" thickBot="1" x14ac:dyDescent="0.25">
      <c r="B55" s="13" t="s">
        <v>44</v>
      </c>
      <c r="C55" s="18">
        <f>+SUM(C48:C54)</f>
        <v>1112451</v>
      </c>
      <c r="D55" s="18">
        <f>+SUM(D48:D54)</f>
        <v>1144974</v>
      </c>
    </row>
    <row r="56" spans="2:4" ht="12" thickBot="1" x14ac:dyDescent="0.25">
      <c r="B56" s="13" t="s">
        <v>45</v>
      </c>
      <c r="C56" s="20">
        <f>+C46+C55</f>
        <v>3712294</v>
      </c>
      <c r="D56" s="20">
        <f>+D46+D55</f>
        <v>3285985</v>
      </c>
    </row>
    <row r="57" spans="2:4" ht="12" thickBot="1" x14ac:dyDescent="0.25">
      <c r="B57" s="13" t="s">
        <v>46</v>
      </c>
      <c r="C57" s="19">
        <f>+C36+C56</f>
        <v>6319229</v>
      </c>
      <c r="D57" s="19">
        <f>+D36+D56</f>
        <v>5816213</v>
      </c>
    </row>
    <row r="58" spans="2:4" ht="12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sheetPr>
    <pageSetUpPr autoPageBreaks="0"/>
  </sheetPr>
  <dimension ref="B2:H59"/>
  <sheetViews>
    <sheetView showGridLines="0" topLeftCell="A3" zoomScaleNormal="100" workbookViewId="0">
      <selection activeCell="D12" sqref="D12"/>
    </sheetView>
  </sheetViews>
  <sheetFormatPr baseColWidth="10" defaultColWidth="11.453125" defaultRowHeight="11.5" x14ac:dyDescent="0.25"/>
  <cols>
    <col min="1" max="1" width="3.7265625" style="4" customWidth="1"/>
    <col min="2" max="2" width="79.54296875" style="27" customWidth="1"/>
    <col min="3" max="3" width="11.81640625" style="27" bestFit="1" customWidth="1"/>
    <col min="4" max="4" width="11.453125" style="27"/>
    <col min="5" max="5" width="3.36328125" style="4" customWidth="1"/>
    <col min="6" max="16384" width="11.453125" style="4"/>
  </cols>
  <sheetData>
    <row r="2" spans="2:8" ht="13" x14ac:dyDescent="0.25">
      <c r="B2" s="141" t="s">
        <v>186</v>
      </c>
    </row>
    <row r="3" spans="2:8" ht="13" x14ac:dyDescent="0.25">
      <c r="B3" s="136" t="s">
        <v>230</v>
      </c>
    </row>
    <row r="4" spans="2:8" ht="13.5" thickBot="1" x14ac:dyDescent="0.3">
      <c r="B4" s="136"/>
    </row>
    <row r="5" spans="2:8" ht="12" thickBot="1" x14ac:dyDescent="0.3">
      <c r="C5" s="193" t="s">
        <v>215</v>
      </c>
      <c r="D5" s="193"/>
      <c r="E5" s="161"/>
      <c r="F5" s="193" t="s">
        <v>216</v>
      </c>
      <c r="G5" s="193"/>
    </row>
    <row r="6" spans="2:8" ht="23.5" thickBot="1" x14ac:dyDescent="0.25">
      <c r="B6" s="172"/>
      <c r="C6" s="172" t="s">
        <v>213</v>
      </c>
      <c r="D6" s="173" t="s">
        <v>229</v>
      </c>
      <c r="E6" s="172"/>
      <c r="F6" s="172" t="s">
        <v>213</v>
      </c>
      <c r="G6" s="173" t="s">
        <v>229</v>
      </c>
    </row>
    <row r="7" spans="2:8" ht="12" x14ac:dyDescent="0.2">
      <c r="B7" s="14" t="s">
        <v>47</v>
      </c>
      <c r="C7" s="159">
        <v>651055</v>
      </c>
      <c r="D7" s="159">
        <v>546608</v>
      </c>
      <c r="E7" s="158"/>
      <c r="F7" s="159">
        <v>307501</v>
      </c>
      <c r="G7" s="159">
        <v>255717</v>
      </c>
    </row>
    <row r="8" spans="2:8" ht="12" x14ac:dyDescent="0.2">
      <c r="B8" s="14" t="s">
        <v>48</v>
      </c>
      <c r="C8" s="159">
        <v>-410032</v>
      </c>
      <c r="D8" s="159">
        <v>-348082</v>
      </c>
      <c r="E8" s="158"/>
      <c r="F8" s="159">
        <v>-183677</v>
      </c>
      <c r="G8" s="159">
        <v>-150891</v>
      </c>
    </row>
    <row r="9" spans="2:8" ht="23" x14ac:dyDescent="0.2">
      <c r="B9" s="14" t="s">
        <v>49</v>
      </c>
      <c r="C9" s="159">
        <v>-5752</v>
      </c>
      <c r="D9" s="159">
        <v>5751</v>
      </c>
      <c r="E9" s="158"/>
      <c r="F9" s="159">
        <v>-3855</v>
      </c>
      <c r="G9" s="159">
        <v>8536</v>
      </c>
      <c r="H9" s="156"/>
    </row>
    <row r="10" spans="2:8" ht="12.5" thickBot="1" x14ac:dyDescent="0.25">
      <c r="B10" s="14" t="s">
        <v>50</v>
      </c>
      <c r="C10" s="159">
        <v>7164</v>
      </c>
      <c r="D10" s="159">
        <v>-2376</v>
      </c>
      <c r="E10" s="158"/>
      <c r="F10" s="160">
        <v>-680</v>
      </c>
      <c r="G10" s="159">
        <v>-5251</v>
      </c>
      <c r="H10" s="156"/>
    </row>
    <row r="11" spans="2:8" ht="12" thickBot="1" x14ac:dyDescent="0.25">
      <c r="B11" s="13" t="s">
        <v>51</v>
      </c>
      <c r="C11" s="162">
        <f>+SUM(C7:C10)</f>
        <v>242435</v>
      </c>
      <c r="D11" s="162">
        <f>+SUM(D7:D10)</f>
        <v>201901</v>
      </c>
      <c r="E11" s="163"/>
      <c r="F11" s="162">
        <f>+SUM(F7:F10)</f>
        <v>119289</v>
      </c>
      <c r="G11" s="162">
        <f>+SUM(G7:G10)</f>
        <v>108111</v>
      </c>
      <c r="H11" s="164"/>
    </row>
    <row r="12" spans="2:8" ht="12" x14ac:dyDescent="0.2">
      <c r="B12" s="14" t="s">
        <v>217</v>
      </c>
      <c r="C12" s="159">
        <v>184494</v>
      </c>
      <c r="D12" s="159">
        <v>-299744</v>
      </c>
      <c r="E12" s="158"/>
      <c r="F12" s="159">
        <v>-49841</v>
      </c>
      <c r="G12" s="159">
        <v>16039</v>
      </c>
      <c r="H12" s="156"/>
    </row>
    <row r="13" spans="2:8" ht="12" x14ac:dyDescent="0.2">
      <c r="B13" s="14" t="s">
        <v>52</v>
      </c>
      <c r="C13" s="160" t="s">
        <v>0</v>
      </c>
      <c r="D13" s="159">
        <v>31211</v>
      </c>
      <c r="E13" s="158"/>
      <c r="F13" s="160" t="s">
        <v>0</v>
      </c>
      <c r="G13" s="160" t="s">
        <v>0</v>
      </c>
      <c r="H13" s="156"/>
    </row>
    <row r="14" spans="2:8" ht="12" x14ac:dyDescent="0.2">
      <c r="B14" s="14" t="s">
        <v>53</v>
      </c>
      <c r="C14" s="159">
        <v>-63100</v>
      </c>
      <c r="D14" s="159">
        <v>-62195</v>
      </c>
      <c r="E14" s="158"/>
      <c r="F14" s="159">
        <v>-33070</v>
      </c>
      <c r="G14" s="159">
        <v>-33876</v>
      </c>
      <c r="H14" s="156"/>
    </row>
    <row r="15" spans="2:8" ht="12" x14ac:dyDescent="0.2">
      <c r="B15" s="14" t="s">
        <v>54</v>
      </c>
      <c r="C15" s="159">
        <v>-55183</v>
      </c>
      <c r="D15" s="159">
        <v>-47986</v>
      </c>
      <c r="E15" s="158"/>
      <c r="F15" s="159">
        <v>-25156</v>
      </c>
      <c r="G15" s="159">
        <v>-21934</v>
      </c>
      <c r="H15" s="156"/>
    </row>
    <row r="16" spans="2:8" ht="12" x14ac:dyDescent="0.2">
      <c r="B16" s="14" t="s">
        <v>55</v>
      </c>
      <c r="C16" s="159">
        <v>5187</v>
      </c>
      <c r="D16" s="159">
        <v>-1575</v>
      </c>
      <c r="E16" s="158"/>
      <c r="F16" s="159">
        <v>13604</v>
      </c>
      <c r="G16" s="159">
        <v>-1411</v>
      </c>
      <c r="H16" s="156"/>
    </row>
    <row r="17" spans="2:8" ht="12.5" thickBot="1" x14ac:dyDescent="0.25">
      <c r="B17" s="14" t="s">
        <v>151</v>
      </c>
      <c r="C17" s="159">
        <v>-7137</v>
      </c>
      <c r="D17" s="160" t="s">
        <v>0</v>
      </c>
      <c r="E17" s="158"/>
      <c r="F17" s="159">
        <v>-3936</v>
      </c>
      <c r="G17" s="160" t="s">
        <v>0</v>
      </c>
      <c r="H17" s="156"/>
    </row>
    <row r="18" spans="2:8" ht="12" thickBot="1" x14ac:dyDescent="0.25">
      <c r="B18" s="13" t="s">
        <v>218</v>
      </c>
      <c r="C18" s="162">
        <f>+SUM(C11:C17)</f>
        <v>306696</v>
      </c>
      <c r="D18" s="162">
        <f>+SUM(D11:D17)</f>
        <v>-178388</v>
      </c>
      <c r="E18" s="164"/>
      <c r="F18" s="162">
        <f>+SUM(F11:F17)</f>
        <v>20890</v>
      </c>
      <c r="G18" s="162">
        <f>+SUM(G11:G17)</f>
        <v>66929</v>
      </c>
      <c r="H18" s="164"/>
    </row>
    <row r="19" spans="2:8" ht="12.5" thickBot="1" x14ac:dyDescent="0.25">
      <c r="B19" s="14" t="s">
        <v>187</v>
      </c>
      <c r="C19" s="159">
        <v>10472</v>
      </c>
      <c r="D19" s="159">
        <v>31116</v>
      </c>
      <c r="E19" s="158"/>
      <c r="F19" s="159">
        <v>15501</v>
      </c>
      <c r="G19" s="159">
        <v>20928</v>
      </c>
      <c r="H19" s="165"/>
    </row>
    <row r="20" spans="2:8" ht="12" thickBot="1" x14ac:dyDescent="0.25">
      <c r="B20" s="13" t="s">
        <v>219</v>
      </c>
      <c r="C20" s="162">
        <f>SUM(C18:C19)</f>
        <v>317168</v>
      </c>
      <c r="D20" s="162">
        <f>SUM(D18:D19)</f>
        <v>-147272</v>
      </c>
      <c r="E20" s="164"/>
      <c r="F20" s="162">
        <f>SUM(F18:F19)</f>
        <v>36391</v>
      </c>
      <c r="G20" s="162">
        <f>SUM(G18:G19)</f>
        <v>87857</v>
      </c>
      <c r="H20" s="164"/>
    </row>
    <row r="21" spans="2:8" ht="12" x14ac:dyDescent="0.2">
      <c r="B21" s="14" t="s">
        <v>56</v>
      </c>
      <c r="C21" s="159">
        <v>6720</v>
      </c>
      <c r="D21" s="159">
        <v>4407</v>
      </c>
      <c r="E21" s="158"/>
      <c r="F21" s="159">
        <v>2085</v>
      </c>
      <c r="G21" s="159">
        <v>-1510</v>
      </c>
      <c r="H21" s="156"/>
    </row>
    <row r="22" spans="2:8" ht="12" x14ac:dyDescent="0.2">
      <c r="B22" s="14" t="s">
        <v>57</v>
      </c>
      <c r="C22" s="159">
        <v>-77416</v>
      </c>
      <c r="D22" s="159">
        <v>-48817</v>
      </c>
      <c r="E22" s="158"/>
      <c r="F22" s="159">
        <v>-37966</v>
      </c>
      <c r="G22" s="159">
        <v>-23163</v>
      </c>
      <c r="H22" s="156"/>
    </row>
    <row r="23" spans="2:8" ht="12" x14ac:dyDescent="0.2">
      <c r="B23" s="14" t="s">
        <v>58</v>
      </c>
      <c r="C23" s="159">
        <v>21602</v>
      </c>
      <c r="D23" s="159">
        <v>122458</v>
      </c>
      <c r="E23" s="158"/>
      <c r="F23" s="159">
        <v>60559</v>
      </c>
      <c r="G23" s="159">
        <v>47056</v>
      </c>
      <c r="H23" s="156"/>
    </row>
    <row r="24" spans="2:8" ht="12.5" thickBot="1" x14ac:dyDescent="0.25">
      <c r="B24" s="14" t="s">
        <v>59</v>
      </c>
      <c r="C24" s="159">
        <v>13390</v>
      </c>
      <c r="D24" s="159">
        <v>10580</v>
      </c>
      <c r="E24" s="158"/>
      <c r="F24" s="159">
        <v>14559</v>
      </c>
      <c r="G24" s="159">
        <v>1556</v>
      </c>
      <c r="H24" s="156"/>
    </row>
    <row r="25" spans="2:8" ht="12" thickBot="1" x14ac:dyDescent="0.25">
      <c r="B25" s="13" t="s">
        <v>60</v>
      </c>
      <c r="C25" s="162">
        <f>SUM(C21:C24)</f>
        <v>-35704</v>
      </c>
      <c r="D25" s="162">
        <f>SUM(D21:D24)</f>
        <v>88628</v>
      </c>
      <c r="E25" s="163"/>
      <c r="F25" s="162">
        <f>SUM(F21:F24)</f>
        <v>39237</v>
      </c>
      <c r="G25" s="162">
        <f>SUM(G21:G24)</f>
        <v>23939</v>
      </c>
      <c r="H25" s="164"/>
    </row>
    <row r="26" spans="2:8" ht="12" thickBot="1" x14ac:dyDescent="0.25">
      <c r="B26" s="13" t="s">
        <v>220</v>
      </c>
      <c r="C26" s="166">
        <f>C25+C20</f>
        <v>281464</v>
      </c>
      <c r="D26" s="166">
        <f>D25+D20</f>
        <v>-58644</v>
      </c>
      <c r="E26" s="163"/>
      <c r="F26" s="166">
        <f>F25+F20</f>
        <v>75628</v>
      </c>
      <c r="G26" s="166">
        <f>G25+G20</f>
        <v>111796</v>
      </c>
      <c r="H26" s="164"/>
    </row>
    <row r="27" spans="2:8" ht="12.5" thickBot="1" x14ac:dyDescent="0.25">
      <c r="B27" s="14" t="s">
        <v>61</v>
      </c>
      <c r="C27" s="159">
        <v>-87532</v>
      </c>
      <c r="D27" s="159">
        <v>29793</v>
      </c>
      <c r="E27" s="158"/>
      <c r="F27" s="160">
        <v>-484</v>
      </c>
      <c r="G27" s="159">
        <v>-56638</v>
      </c>
      <c r="H27" s="156"/>
    </row>
    <row r="28" spans="2:8" ht="12" thickBot="1" x14ac:dyDescent="0.25">
      <c r="B28" s="13" t="s">
        <v>221</v>
      </c>
      <c r="C28" s="167">
        <f>C27+C26</f>
        <v>193932</v>
      </c>
      <c r="D28" s="167">
        <f>D27+D26</f>
        <v>-28851</v>
      </c>
      <c r="E28" s="163"/>
      <c r="F28" s="167">
        <f>F27+F26</f>
        <v>75144</v>
      </c>
      <c r="G28" s="167">
        <f>G27+G26</f>
        <v>55158</v>
      </c>
      <c r="H28" s="164"/>
    </row>
    <row r="29" spans="2:8" ht="12" thickTop="1" x14ac:dyDescent="0.2">
      <c r="B29" s="29"/>
      <c r="C29" s="156"/>
      <c r="D29" s="156"/>
    </row>
    <row r="30" spans="2:8" x14ac:dyDescent="0.2">
      <c r="B30" s="29"/>
      <c r="C30" s="156"/>
      <c r="D30" s="156"/>
    </row>
    <row r="31" spans="2:8" x14ac:dyDescent="0.2">
      <c r="B31" s="21" t="s">
        <v>222</v>
      </c>
      <c r="C31" s="156"/>
      <c r="D31" s="156"/>
    </row>
    <row r="32" spans="2:8" x14ac:dyDescent="0.2">
      <c r="B32" s="24" t="s">
        <v>62</v>
      </c>
      <c r="C32" s="156"/>
      <c r="D32" s="156"/>
    </row>
    <row r="33" spans="2:8" ht="12" x14ac:dyDescent="0.2">
      <c r="B33" s="14" t="s">
        <v>223</v>
      </c>
      <c r="C33" s="159">
        <v>28479</v>
      </c>
      <c r="D33" s="165">
        <v>-112357</v>
      </c>
      <c r="E33" s="158"/>
      <c r="F33" s="159">
        <v>-34609</v>
      </c>
      <c r="G33" s="159">
        <v>-86170</v>
      </c>
      <c r="H33" s="165"/>
    </row>
    <row r="34" spans="2:8" ht="12.5" thickBot="1" x14ac:dyDescent="0.25">
      <c r="B34" s="14" t="s">
        <v>224</v>
      </c>
      <c r="C34" s="159">
        <v>4545</v>
      </c>
      <c r="D34" s="168">
        <v>364</v>
      </c>
      <c r="E34" s="158"/>
      <c r="F34" s="159">
        <v>4545</v>
      </c>
      <c r="G34" s="160">
        <v>9</v>
      </c>
      <c r="H34" s="168"/>
    </row>
    <row r="35" spans="2:8" ht="12" thickBot="1" x14ac:dyDescent="0.25">
      <c r="B35" s="23" t="s">
        <v>179</v>
      </c>
      <c r="C35" s="162">
        <f>C34+C33</f>
        <v>33024</v>
      </c>
      <c r="D35" s="162">
        <f>D34+D33</f>
        <v>-111993</v>
      </c>
      <c r="E35" s="163"/>
      <c r="F35" s="162">
        <f>F34+F33</f>
        <v>-30064</v>
      </c>
      <c r="G35" s="162">
        <f>G34+G33</f>
        <v>-86161</v>
      </c>
      <c r="H35" s="164"/>
    </row>
    <row r="36" spans="2:8" ht="12" thickBot="1" x14ac:dyDescent="0.25">
      <c r="B36" s="23" t="s">
        <v>225</v>
      </c>
      <c r="C36" s="169">
        <f>C28+C35</f>
        <v>226956</v>
      </c>
      <c r="D36" s="169">
        <f>D28+D35</f>
        <v>-140844</v>
      </c>
      <c r="E36" s="163"/>
      <c r="F36" s="169">
        <f>F28+F35</f>
        <v>45080</v>
      </c>
      <c r="G36" s="169">
        <f>G28+G35</f>
        <v>-31003</v>
      </c>
      <c r="H36" s="164"/>
    </row>
    <row r="37" spans="2:8" ht="12" thickTop="1" x14ac:dyDescent="0.25">
      <c r="B37" s="24" t="s">
        <v>226</v>
      </c>
    </row>
    <row r="38" spans="2:8" ht="12" x14ac:dyDescent="0.2">
      <c r="B38" s="25" t="s">
        <v>63</v>
      </c>
      <c r="C38" s="159">
        <v>74448</v>
      </c>
      <c r="D38" s="165">
        <v>-25103</v>
      </c>
      <c r="E38" s="158"/>
      <c r="F38" s="159">
        <v>34709</v>
      </c>
      <c r="G38" s="159">
        <v>12278</v>
      </c>
      <c r="H38" s="165"/>
    </row>
    <row r="39" spans="2:8" ht="12" x14ac:dyDescent="0.2">
      <c r="B39" s="25" t="s">
        <v>64</v>
      </c>
      <c r="C39" s="159">
        <v>119484</v>
      </c>
      <c r="D39" s="165">
        <v>-3748</v>
      </c>
      <c r="E39" s="158"/>
      <c r="F39" s="159">
        <v>40435</v>
      </c>
      <c r="G39" s="159">
        <v>42880</v>
      </c>
      <c r="H39" s="165"/>
    </row>
    <row r="40" spans="2:8" ht="12" x14ac:dyDescent="0.2">
      <c r="B40" s="24" t="s">
        <v>227</v>
      </c>
      <c r="C40" s="158"/>
      <c r="D40" s="158"/>
      <c r="E40" s="158"/>
      <c r="F40" s="158"/>
      <c r="G40" s="158"/>
      <c r="H40" s="163"/>
    </row>
    <row r="41" spans="2:8" ht="12" x14ac:dyDescent="0.2">
      <c r="B41" s="25" t="s">
        <v>63</v>
      </c>
      <c r="C41" s="159">
        <v>86107</v>
      </c>
      <c r="D41" s="165">
        <v>-65383</v>
      </c>
      <c r="E41" s="158"/>
      <c r="F41" s="159">
        <v>24119</v>
      </c>
      <c r="G41" s="159">
        <v>-18915</v>
      </c>
      <c r="H41" s="165"/>
    </row>
    <row r="42" spans="2:8" ht="12" x14ac:dyDescent="0.2">
      <c r="B42" s="25" t="s">
        <v>64</v>
      </c>
      <c r="C42" s="159">
        <v>140849</v>
      </c>
      <c r="D42" s="165">
        <v>-75461</v>
      </c>
      <c r="E42" s="158"/>
      <c r="F42" s="159">
        <v>20961</v>
      </c>
      <c r="G42" s="159">
        <v>-12088</v>
      </c>
      <c r="H42" s="165"/>
    </row>
    <row r="43" spans="2:8" ht="12" x14ac:dyDescent="0.2">
      <c r="B43" s="22" t="s">
        <v>228</v>
      </c>
      <c r="C43" s="158"/>
      <c r="D43" s="158"/>
      <c r="E43" s="158"/>
      <c r="F43" s="158"/>
      <c r="G43" s="158"/>
      <c r="H43" s="163"/>
    </row>
    <row r="44" spans="2:8" ht="12" x14ac:dyDescent="0.2">
      <c r="B44" s="25" t="s">
        <v>65</v>
      </c>
      <c r="C44" s="160">
        <v>119</v>
      </c>
      <c r="D44" s="160">
        <v>-41.76</v>
      </c>
      <c r="E44" s="158"/>
      <c r="F44" s="160">
        <v>55.48</v>
      </c>
      <c r="G44" s="160">
        <v>20.420000000000002</v>
      </c>
      <c r="H44" s="168"/>
    </row>
    <row r="45" spans="2:8" ht="12" x14ac:dyDescent="0.2">
      <c r="B45" s="25" t="s">
        <v>66</v>
      </c>
      <c r="C45" s="160">
        <v>110.18</v>
      </c>
      <c r="D45" s="160">
        <v>-41.76</v>
      </c>
      <c r="E45" s="158"/>
      <c r="F45" s="160">
        <v>51.37</v>
      </c>
      <c r="G45" s="160">
        <v>18.2</v>
      </c>
      <c r="H45" s="168"/>
    </row>
    <row r="46" spans="2:8" x14ac:dyDescent="0.25">
      <c r="C46" s="156"/>
      <c r="D46" s="156"/>
    </row>
    <row r="47" spans="2:8" x14ac:dyDescent="0.25">
      <c r="C47" s="156"/>
      <c r="D47" s="156"/>
    </row>
    <row r="48" spans="2:8" x14ac:dyDescent="0.25">
      <c r="D48" s="170"/>
    </row>
    <row r="50" spans="3:4" x14ac:dyDescent="0.25">
      <c r="C50" s="156"/>
      <c r="D50" s="156"/>
    </row>
    <row r="51" spans="3:4" x14ac:dyDescent="0.25">
      <c r="C51" s="156"/>
      <c r="D51" s="156"/>
    </row>
    <row r="52" spans="3:4" x14ac:dyDescent="0.25">
      <c r="C52" s="156"/>
      <c r="D52" s="156"/>
    </row>
    <row r="53" spans="3:4" x14ac:dyDescent="0.25">
      <c r="C53" s="156"/>
      <c r="D53" s="156"/>
    </row>
    <row r="54" spans="3:4" x14ac:dyDescent="0.25">
      <c r="C54" s="156"/>
      <c r="D54" s="156"/>
    </row>
    <row r="55" spans="3:4" x14ac:dyDescent="0.25">
      <c r="C55" s="156"/>
      <c r="D55" s="156"/>
    </row>
    <row r="56" spans="3:4" x14ac:dyDescent="0.25">
      <c r="C56" s="156"/>
      <c r="D56" s="156"/>
    </row>
    <row r="57" spans="3:4" x14ac:dyDescent="0.25">
      <c r="D57" s="170"/>
    </row>
    <row r="58" spans="3:4" x14ac:dyDescent="0.25">
      <c r="D58" s="170"/>
    </row>
    <row r="59" spans="3:4" x14ac:dyDescent="0.25">
      <c r="D59" s="171"/>
    </row>
  </sheetData>
  <mergeCells count="2">
    <mergeCell ref="C5:D5"/>
    <mergeCell ref="F5:G5"/>
  </mergeCells>
  <phoneticPr fontId="7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sheetPr>
    <pageSetUpPr autoPageBreaks="0"/>
  </sheetPr>
  <dimension ref="A1:D45"/>
  <sheetViews>
    <sheetView showGridLines="0" zoomScaleNormal="100" workbookViewId="0">
      <selection activeCell="H13" sqref="H13"/>
    </sheetView>
  </sheetViews>
  <sheetFormatPr baseColWidth="10" defaultColWidth="11.453125" defaultRowHeight="11.5" x14ac:dyDescent="0.25"/>
  <cols>
    <col min="1" max="1" width="3.7265625" style="4" customWidth="1"/>
    <col min="2" max="2" width="69.54296875" style="27" customWidth="1"/>
    <col min="3" max="3" width="11.453125" style="27"/>
    <col min="4" max="4" width="12.26953125" style="27" customWidth="1"/>
    <col min="5" max="16384" width="11.453125" style="4"/>
  </cols>
  <sheetData>
    <row r="1" spans="1:4" customFormat="1" ht="14.5" x14ac:dyDescent="0.35">
      <c r="A1" s="4"/>
      <c r="B1" s="27"/>
      <c r="C1" s="27"/>
      <c r="D1" s="27"/>
    </row>
    <row r="2" spans="1:4" ht="13" x14ac:dyDescent="0.25">
      <c r="B2" s="192" t="s">
        <v>191</v>
      </c>
      <c r="C2" s="192"/>
    </row>
    <row r="3" spans="1:4" ht="13" x14ac:dyDescent="0.25">
      <c r="B3" s="192" t="s">
        <v>240</v>
      </c>
      <c r="C3" s="192"/>
    </row>
    <row r="5" spans="1:4" ht="23.5" thickBot="1" x14ac:dyDescent="0.25">
      <c r="B5" s="148"/>
      <c r="C5" s="147" t="s">
        <v>213</v>
      </c>
      <c r="D5" s="138" t="s">
        <v>239</v>
      </c>
    </row>
    <row r="6" spans="1:4" x14ac:dyDescent="0.2">
      <c r="B6" s="23" t="s">
        <v>67</v>
      </c>
      <c r="C6" s="139"/>
      <c r="D6" s="139"/>
    </row>
    <row r="7" spans="1:4" x14ac:dyDescent="0.2">
      <c r="B7" s="14" t="s">
        <v>68</v>
      </c>
      <c r="C7" s="165">
        <v>162528</v>
      </c>
      <c r="D7" s="165">
        <v>35994</v>
      </c>
    </row>
    <row r="8" spans="1:4" x14ac:dyDescent="0.2">
      <c r="B8" s="14" t="s">
        <v>69</v>
      </c>
      <c r="C8" s="165">
        <v>-64194</v>
      </c>
      <c r="D8" s="165">
        <v>-9054</v>
      </c>
    </row>
    <row r="9" spans="1:4" ht="12" thickBot="1" x14ac:dyDescent="0.25">
      <c r="B9" s="13" t="s">
        <v>180</v>
      </c>
      <c r="C9" s="26">
        <f t="shared" ref="C9:D9" si="0">+SUM(C7:C8)</f>
        <v>98334</v>
      </c>
      <c r="D9" s="26">
        <f t="shared" si="0"/>
        <v>26940</v>
      </c>
    </row>
    <row r="10" spans="1:4" x14ac:dyDescent="0.2">
      <c r="B10" s="13" t="s">
        <v>70</v>
      </c>
      <c r="C10" s="139"/>
      <c r="D10" s="139"/>
    </row>
    <row r="11" spans="1:4" x14ac:dyDescent="0.2">
      <c r="B11" s="15" t="s">
        <v>188</v>
      </c>
      <c r="C11" s="168" t="s">
        <v>0</v>
      </c>
      <c r="D11" s="165">
        <v>6435</v>
      </c>
    </row>
    <row r="12" spans="1:4" x14ac:dyDescent="0.2">
      <c r="B12" s="14" t="s">
        <v>203</v>
      </c>
      <c r="C12" s="168">
        <v>-685</v>
      </c>
      <c r="D12" s="168">
        <v>-41</v>
      </c>
    </row>
    <row r="13" spans="1:4" x14ac:dyDescent="0.2">
      <c r="B13" s="14" t="s">
        <v>231</v>
      </c>
      <c r="C13" s="165">
        <v>-6952</v>
      </c>
      <c r="D13" s="168" t="s">
        <v>0</v>
      </c>
    </row>
    <row r="14" spans="1:4" x14ac:dyDescent="0.2">
      <c r="B14" s="14" t="s">
        <v>149</v>
      </c>
      <c r="C14" s="165">
        <v>-46173</v>
      </c>
      <c r="D14" s="165">
        <v>-25523</v>
      </c>
    </row>
    <row r="15" spans="1:4" x14ac:dyDescent="0.2">
      <c r="B15" s="14" t="s">
        <v>150</v>
      </c>
      <c r="C15" s="165">
        <v>1490</v>
      </c>
      <c r="D15" s="165">
        <v>8610</v>
      </c>
    </row>
    <row r="16" spans="1:4" x14ac:dyDescent="0.2">
      <c r="B16" s="14" t="s">
        <v>71</v>
      </c>
      <c r="C16" s="165">
        <v>-35727</v>
      </c>
      <c r="D16" s="165">
        <v>-22954</v>
      </c>
    </row>
    <row r="17" spans="2:4" x14ac:dyDescent="0.2">
      <c r="B17" s="14" t="s">
        <v>72</v>
      </c>
      <c r="C17" s="168">
        <v>-853</v>
      </c>
      <c r="D17" s="165">
        <v>-2722</v>
      </c>
    </row>
    <row r="18" spans="2:4" x14ac:dyDescent="0.2">
      <c r="B18" s="14" t="s">
        <v>73</v>
      </c>
      <c r="C18" s="165">
        <v>17937</v>
      </c>
      <c r="D18" s="165">
        <v>22357</v>
      </c>
    </row>
    <row r="19" spans="2:4" x14ac:dyDescent="0.2">
      <c r="B19" s="14" t="s">
        <v>232</v>
      </c>
      <c r="C19" s="168">
        <v>39</v>
      </c>
      <c r="D19" s="168" t="s">
        <v>0</v>
      </c>
    </row>
    <row r="20" spans="2:4" x14ac:dyDescent="0.2">
      <c r="B20" s="14" t="s">
        <v>204</v>
      </c>
      <c r="C20" s="168">
        <v>-954</v>
      </c>
      <c r="D20" s="168" t="s">
        <v>0</v>
      </c>
    </row>
    <row r="21" spans="2:4" x14ac:dyDescent="0.2">
      <c r="B21" s="14" t="s">
        <v>170</v>
      </c>
      <c r="C21" s="168">
        <v>992</v>
      </c>
      <c r="D21" s="168">
        <v>605</v>
      </c>
    </row>
    <row r="22" spans="2:4" x14ac:dyDescent="0.2">
      <c r="B22" s="14" t="s">
        <v>74</v>
      </c>
      <c r="C22" s="165">
        <v>-867477</v>
      </c>
      <c r="D22" s="165">
        <v>-426842</v>
      </c>
    </row>
    <row r="23" spans="2:4" x14ac:dyDescent="0.2">
      <c r="B23" s="14" t="s">
        <v>75</v>
      </c>
      <c r="C23" s="165">
        <v>747862</v>
      </c>
      <c r="D23" s="165">
        <v>348930</v>
      </c>
    </row>
    <row r="24" spans="2:4" x14ac:dyDescent="0.2">
      <c r="B24" s="14" t="s">
        <v>171</v>
      </c>
      <c r="C24" s="165">
        <v>94751</v>
      </c>
      <c r="D24" s="165">
        <v>7948</v>
      </c>
    </row>
    <row r="25" spans="2:4" ht="12" thickBot="1" x14ac:dyDescent="0.25">
      <c r="B25" s="25" t="s">
        <v>205</v>
      </c>
      <c r="C25" s="168">
        <v>-669</v>
      </c>
      <c r="D25" s="165">
        <v>1272</v>
      </c>
    </row>
    <row r="26" spans="2:4" ht="12" thickBot="1" x14ac:dyDescent="0.25">
      <c r="B26" s="13" t="s">
        <v>233</v>
      </c>
      <c r="C26" s="149">
        <f>+SUM(C11:C25)</f>
        <v>-96419</v>
      </c>
      <c r="D26" s="149">
        <f>+SUM(D11:D25)</f>
        <v>-81925</v>
      </c>
    </row>
    <row r="27" spans="2:4" x14ac:dyDescent="0.2">
      <c r="B27" s="13" t="s">
        <v>76</v>
      </c>
      <c r="C27" s="150"/>
      <c r="D27" s="150"/>
    </row>
    <row r="28" spans="2:4" x14ac:dyDescent="0.2">
      <c r="B28" s="14" t="s">
        <v>163</v>
      </c>
      <c r="C28" s="165">
        <v>547936</v>
      </c>
      <c r="D28" s="165">
        <v>297926</v>
      </c>
    </row>
    <row r="29" spans="2:4" x14ac:dyDescent="0.2">
      <c r="B29" s="14" t="s">
        <v>77</v>
      </c>
      <c r="C29" s="165">
        <v>-309509</v>
      </c>
      <c r="D29" s="165">
        <v>-112302</v>
      </c>
    </row>
    <row r="30" spans="2:4" x14ac:dyDescent="0.2">
      <c r="B30" s="14" t="s">
        <v>234</v>
      </c>
      <c r="C30" s="165">
        <v>23510</v>
      </c>
      <c r="D30" s="165">
        <v>-1280</v>
      </c>
    </row>
    <row r="31" spans="2:4" x14ac:dyDescent="0.2">
      <c r="B31" s="14" t="s">
        <v>78</v>
      </c>
      <c r="C31" s="165">
        <v>-53603</v>
      </c>
      <c r="D31" s="165">
        <v>-61592</v>
      </c>
    </row>
    <row r="32" spans="2:4" x14ac:dyDescent="0.2">
      <c r="B32" s="14" t="s">
        <v>161</v>
      </c>
      <c r="C32" s="165">
        <v>3466</v>
      </c>
      <c r="D32" s="168">
        <v>171</v>
      </c>
    </row>
    <row r="33" spans="2:4" x14ac:dyDescent="0.2">
      <c r="B33" s="14" t="s">
        <v>164</v>
      </c>
      <c r="C33" s="165">
        <v>-2492</v>
      </c>
      <c r="D33" s="165">
        <v>-2997</v>
      </c>
    </row>
    <row r="34" spans="2:4" x14ac:dyDescent="0.2">
      <c r="B34" s="14" t="s">
        <v>155</v>
      </c>
      <c r="C34" s="168" t="s">
        <v>0</v>
      </c>
      <c r="D34" s="165">
        <v>-18431</v>
      </c>
    </row>
    <row r="35" spans="2:4" x14ac:dyDescent="0.2">
      <c r="B35" s="14" t="s">
        <v>235</v>
      </c>
      <c r="C35" s="165">
        <v>-87197</v>
      </c>
      <c r="D35" s="165">
        <v>-76377</v>
      </c>
    </row>
    <row r="36" spans="2:4" x14ac:dyDescent="0.2">
      <c r="B36" s="34" t="s">
        <v>156</v>
      </c>
      <c r="C36" s="165">
        <v>24244</v>
      </c>
      <c r="D36" s="165">
        <v>6904</v>
      </c>
    </row>
    <row r="37" spans="2:4" x14ac:dyDescent="0.2">
      <c r="B37" s="25" t="s">
        <v>236</v>
      </c>
      <c r="C37" s="168">
        <v>-24</v>
      </c>
      <c r="D37" s="168" t="s">
        <v>0</v>
      </c>
    </row>
    <row r="38" spans="2:4" ht="12" thickBot="1" x14ac:dyDescent="0.25">
      <c r="B38" s="14" t="s">
        <v>181</v>
      </c>
      <c r="C38" s="165">
        <v>-5627</v>
      </c>
      <c r="D38" s="165">
        <v>-32694</v>
      </c>
    </row>
    <row r="39" spans="2:4" ht="12" thickBot="1" x14ac:dyDescent="0.25">
      <c r="B39" s="13" t="s">
        <v>237</v>
      </c>
      <c r="C39" s="149">
        <f>+SUM(C28:C38)</f>
        <v>140704</v>
      </c>
      <c r="D39" s="149">
        <f>+SUM(D28:D38)</f>
        <v>-672</v>
      </c>
    </row>
    <row r="40" spans="2:4" ht="12" thickBot="1" x14ac:dyDescent="0.25">
      <c r="B40" s="23" t="s">
        <v>238</v>
      </c>
      <c r="C40" s="151">
        <f>+C9+C26+C39</f>
        <v>142619</v>
      </c>
      <c r="D40" s="151">
        <f>+D9+D26+D39</f>
        <v>-55657</v>
      </c>
    </row>
    <row r="41" spans="2:4" ht="12" thickTop="1" x14ac:dyDescent="0.2">
      <c r="B41" s="14" t="s">
        <v>189</v>
      </c>
      <c r="C41" s="165">
        <v>286711</v>
      </c>
      <c r="D41" s="165">
        <v>182670</v>
      </c>
    </row>
    <row r="42" spans="2:4" x14ac:dyDescent="0.2">
      <c r="B42" s="14" t="s">
        <v>172</v>
      </c>
      <c r="C42" s="165">
        <v>5173</v>
      </c>
      <c r="D42" s="165">
        <v>9995</v>
      </c>
    </row>
    <row r="43" spans="2:4" ht="12" thickBot="1" x14ac:dyDescent="0.25">
      <c r="B43" s="14" t="s">
        <v>59</v>
      </c>
      <c r="C43" s="168">
        <v>264</v>
      </c>
      <c r="D43" s="165">
        <v>-8185</v>
      </c>
    </row>
    <row r="44" spans="2:4" ht="12" thickBot="1" x14ac:dyDescent="0.25">
      <c r="B44" s="23" t="s">
        <v>190</v>
      </c>
      <c r="C44" s="35">
        <f>+SUM(C40:C43)</f>
        <v>434767</v>
      </c>
      <c r="D44" s="35">
        <f>+SUM(D40:D43)</f>
        <v>128823</v>
      </c>
    </row>
    <row r="45" spans="2:4" ht="12" thickTop="1" x14ac:dyDescent="0.25"/>
  </sheetData>
  <mergeCells count="2">
    <mergeCell ref="B2:C2"/>
    <mergeCell ref="B3:C3"/>
  </mergeCells>
  <phoneticPr fontId="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sheetPr>
    <pageSetUpPr autoPageBreaks="0"/>
  </sheetPr>
  <dimension ref="B2:E32"/>
  <sheetViews>
    <sheetView showGridLines="0" zoomScaleNormal="100" workbookViewId="0">
      <selection activeCell="C19" sqref="C19"/>
    </sheetView>
  </sheetViews>
  <sheetFormatPr baseColWidth="10" defaultRowHeight="11.5" x14ac:dyDescent="0.25"/>
  <cols>
    <col min="1" max="1" width="3.7265625" style="27" customWidth="1"/>
    <col min="2" max="2" width="74.36328125" style="27" customWidth="1"/>
    <col min="3" max="16384" width="10.90625" style="27"/>
  </cols>
  <sheetData>
    <row r="2" spans="2:5" x14ac:dyDescent="0.25">
      <c r="B2" s="177" t="s">
        <v>79</v>
      </c>
    </row>
    <row r="3" spans="2:5" ht="12.75" customHeight="1" x14ac:dyDescent="0.25"/>
    <row r="4" spans="2:5" ht="23.5" customHeight="1" thickBot="1" x14ac:dyDescent="0.3">
      <c r="B4" s="178" t="s">
        <v>80</v>
      </c>
      <c r="C4" s="179" t="s">
        <v>241</v>
      </c>
      <c r="D4" s="179" t="s">
        <v>242</v>
      </c>
      <c r="E4" s="179" t="s">
        <v>139</v>
      </c>
    </row>
    <row r="5" spans="2:5" x14ac:dyDescent="0.25">
      <c r="B5" s="48" t="s">
        <v>47</v>
      </c>
      <c r="C5" s="44">
        <v>651055</v>
      </c>
      <c r="D5" s="44">
        <v>546608</v>
      </c>
      <c r="E5" s="86">
        <f t="shared" ref="E5:E25" si="0">+C5/D5-1</f>
        <v>0.19108209173667423</v>
      </c>
    </row>
    <row r="6" spans="2:5" x14ac:dyDescent="0.25">
      <c r="B6" s="82" t="s">
        <v>48</v>
      </c>
      <c r="C6" s="80">
        <v>-410032</v>
      </c>
      <c r="D6" s="80">
        <v>-348082</v>
      </c>
      <c r="E6" s="152">
        <f t="shared" si="0"/>
        <v>0.17797530466958933</v>
      </c>
    </row>
    <row r="7" spans="2:5" x14ac:dyDescent="0.25">
      <c r="B7" s="57" t="s">
        <v>81</v>
      </c>
      <c r="C7" s="44">
        <v>-5752</v>
      </c>
      <c r="D7" s="44">
        <v>5751</v>
      </c>
      <c r="E7" s="86">
        <f t="shared" si="0"/>
        <v>-2.0001738828029909</v>
      </c>
    </row>
    <row r="8" spans="2:5" ht="12" thickBot="1" x14ac:dyDescent="0.3">
      <c r="B8" s="62" t="s">
        <v>82</v>
      </c>
      <c r="C8" s="63">
        <v>7164</v>
      </c>
      <c r="D8" s="63">
        <v>-2376</v>
      </c>
      <c r="E8" s="153">
        <f t="shared" si="0"/>
        <v>-4.0151515151515156</v>
      </c>
    </row>
    <row r="9" spans="2:5" ht="12" thickBot="1" x14ac:dyDescent="0.3">
      <c r="B9" s="53" t="s">
        <v>51</v>
      </c>
      <c r="C9" s="54">
        <f>SUM(C5:C8)</f>
        <v>242435</v>
      </c>
      <c r="D9" s="54">
        <f>SUM(D5:D8)</f>
        <v>201901</v>
      </c>
      <c r="E9" s="91">
        <f t="shared" si="0"/>
        <v>0.20076175947617902</v>
      </c>
    </row>
    <row r="10" spans="2:5" x14ac:dyDescent="0.25">
      <c r="B10" s="82" t="s">
        <v>83</v>
      </c>
      <c r="C10" s="80">
        <v>184494</v>
      </c>
      <c r="D10" s="80">
        <v>-299744</v>
      </c>
      <c r="E10" s="152" t="s">
        <v>1</v>
      </c>
    </row>
    <row r="11" spans="2:5" x14ac:dyDescent="0.25">
      <c r="B11" s="57" t="s">
        <v>52</v>
      </c>
      <c r="C11" s="44">
        <v>0</v>
      </c>
      <c r="D11" s="44">
        <v>31211</v>
      </c>
      <c r="E11" s="86">
        <f t="shared" si="0"/>
        <v>-1</v>
      </c>
    </row>
    <row r="12" spans="2:5" x14ac:dyDescent="0.25">
      <c r="B12" s="82" t="s">
        <v>53</v>
      </c>
      <c r="C12" s="80">
        <v>-63100</v>
      </c>
      <c r="D12" s="80">
        <v>-62195</v>
      </c>
      <c r="E12" s="152">
        <f t="shared" si="0"/>
        <v>1.4551008923546993E-2</v>
      </c>
    </row>
    <row r="13" spans="2:5" x14ac:dyDescent="0.25">
      <c r="B13" s="57" t="s">
        <v>54</v>
      </c>
      <c r="C13" s="44">
        <v>-55183</v>
      </c>
      <c r="D13" s="44">
        <v>-47986</v>
      </c>
      <c r="E13" s="86">
        <f t="shared" si="0"/>
        <v>0.14998124452965444</v>
      </c>
    </row>
    <row r="14" spans="2:5" x14ac:dyDescent="0.25">
      <c r="B14" s="82" t="s">
        <v>55</v>
      </c>
      <c r="C14" s="80">
        <v>5187</v>
      </c>
      <c r="D14" s="80">
        <v>-1575</v>
      </c>
      <c r="E14" s="152">
        <f t="shared" si="0"/>
        <v>-4.293333333333333</v>
      </c>
    </row>
    <row r="15" spans="2:5" ht="12" thickBot="1" x14ac:dyDescent="0.3">
      <c r="B15" s="25" t="s">
        <v>152</v>
      </c>
      <c r="C15" s="31">
        <v>-7137</v>
      </c>
      <c r="D15" s="31" t="s">
        <v>1</v>
      </c>
      <c r="E15" s="88" t="s">
        <v>1</v>
      </c>
    </row>
    <row r="16" spans="2:5" ht="12" thickBot="1" x14ac:dyDescent="0.3">
      <c r="B16" s="101" t="s">
        <v>84</v>
      </c>
      <c r="C16" s="102">
        <f>SUM(C9:C15)</f>
        <v>306696</v>
      </c>
      <c r="D16" s="102">
        <f>SUM(D9:D15)</f>
        <v>-178388</v>
      </c>
      <c r="E16" s="154">
        <f t="shared" si="0"/>
        <v>-2.7192636275982691</v>
      </c>
    </row>
    <row r="17" spans="2:5" x14ac:dyDescent="0.25">
      <c r="B17" s="25" t="s">
        <v>85</v>
      </c>
      <c r="C17" s="31">
        <v>35135</v>
      </c>
      <c r="D17" s="31">
        <v>36639</v>
      </c>
      <c r="E17" s="88">
        <f t="shared" si="0"/>
        <v>-4.1049155271705051E-2</v>
      </c>
    </row>
    <row r="18" spans="2:5" ht="12" thickBot="1" x14ac:dyDescent="0.3">
      <c r="B18" s="59" t="s">
        <v>168</v>
      </c>
      <c r="C18" s="60">
        <v>-21123</v>
      </c>
      <c r="D18" s="60">
        <v>-12767</v>
      </c>
      <c r="E18" s="89">
        <f t="shared" si="0"/>
        <v>0.65449988250959512</v>
      </c>
    </row>
    <row r="19" spans="2:5" ht="12" thickBot="1" x14ac:dyDescent="0.3">
      <c r="B19" s="69" t="s">
        <v>86</v>
      </c>
      <c r="C19" s="135">
        <f>'EBITDA Reconciliation'!C12</f>
        <v>320708</v>
      </c>
      <c r="D19" s="135">
        <f>'EBITDA Reconciliation'!D12</f>
        <v>-154516</v>
      </c>
      <c r="E19" s="90" t="s">
        <v>1</v>
      </c>
    </row>
    <row r="20" spans="2:5" ht="12" thickBot="1" x14ac:dyDescent="0.3">
      <c r="B20" s="53" t="s">
        <v>87</v>
      </c>
      <c r="C20" s="54">
        <f>+'EBITDA Reconciliation'!C20</f>
        <v>137967</v>
      </c>
      <c r="D20" s="54">
        <f>+'EBITDA Reconciliation'!D20</f>
        <v>170335</v>
      </c>
      <c r="E20" s="91">
        <f t="shared" si="0"/>
        <v>-0.19002553791058796</v>
      </c>
    </row>
    <row r="21" spans="2:5" ht="12" thickBot="1" x14ac:dyDescent="0.3">
      <c r="B21" s="50" t="s">
        <v>243</v>
      </c>
      <c r="C21" s="51">
        <v>10472</v>
      </c>
      <c r="D21" s="51">
        <v>31116</v>
      </c>
      <c r="E21" s="134">
        <f t="shared" si="0"/>
        <v>-0.66345288597506102</v>
      </c>
    </row>
    <row r="22" spans="2:5" ht="12" thickBot="1" x14ac:dyDescent="0.3">
      <c r="B22" s="53" t="s">
        <v>88</v>
      </c>
      <c r="C22" s="54">
        <f>+C16+C21</f>
        <v>317168</v>
      </c>
      <c r="D22" s="54">
        <f>+D16+D21</f>
        <v>-147272</v>
      </c>
      <c r="E22" s="91" t="s">
        <v>1</v>
      </c>
    </row>
    <row r="23" spans="2:5" ht="12" thickBot="1" x14ac:dyDescent="0.3">
      <c r="B23" s="83" t="s">
        <v>60</v>
      </c>
      <c r="C23" s="51">
        <v>-35704</v>
      </c>
      <c r="D23" s="51">
        <v>88628</v>
      </c>
      <c r="E23" s="134">
        <f t="shared" si="0"/>
        <v>-1.4028523717109718</v>
      </c>
    </row>
    <row r="24" spans="2:5" ht="12" thickBot="1" x14ac:dyDescent="0.3">
      <c r="B24" s="53" t="s">
        <v>89</v>
      </c>
      <c r="C24" s="54">
        <f>+C22+C23</f>
        <v>281464</v>
      </c>
      <c r="D24" s="54">
        <f>+D22+D23</f>
        <v>-58644</v>
      </c>
      <c r="E24" s="91" t="s">
        <v>1</v>
      </c>
    </row>
    <row r="25" spans="2:5" ht="12" thickBot="1" x14ac:dyDescent="0.3">
      <c r="B25" s="83" t="s">
        <v>90</v>
      </c>
      <c r="C25" s="51">
        <v>-87532</v>
      </c>
      <c r="D25" s="51">
        <v>29793</v>
      </c>
      <c r="E25" s="134">
        <f t="shared" si="0"/>
        <v>-3.9380055717786058</v>
      </c>
    </row>
    <row r="26" spans="2:5" ht="12" thickBot="1" x14ac:dyDescent="0.3">
      <c r="B26" s="53" t="s">
        <v>244</v>
      </c>
      <c r="C26" s="54">
        <f>+C24+C25</f>
        <v>193932</v>
      </c>
      <c r="D26" s="54">
        <f>+D24+D25</f>
        <v>-28851</v>
      </c>
      <c r="E26" s="91" t="s">
        <v>1</v>
      </c>
    </row>
    <row r="27" spans="2:5" ht="12" thickBot="1" x14ac:dyDescent="0.3">
      <c r="B27" s="50" t="s">
        <v>245</v>
      </c>
      <c r="C27" s="51">
        <v>0</v>
      </c>
      <c r="D27" s="51">
        <v>0</v>
      </c>
      <c r="E27" s="134" t="s">
        <v>1</v>
      </c>
    </row>
    <row r="28" spans="2:5" ht="12" thickBot="1" x14ac:dyDescent="0.3">
      <c r="B28" s="53" t="s">
        <v>91</v>
      </c>
      <c r="C28" s="54">
        <f>+C26+C27</f>
        <v>193932</v>
      </c>
      <c r="D28" s="54">
        <f>+D26+D27</f>
        <v>-28851</v>
      </c>
      <c r="E28" s="91" t="s">
        <v>1</v>
      </c>
    </row>
    <row r="29" spans="2:5" x14ac:dyDescent="0.25">
      <c r="B29" s="139"/>
      <c r="C29" s="139"/>
      <c r="D29" s="139"/>
      <c r="E29" s="139"/>
    </row>
    <row r="30" spans="2:5" x14ac:dyDescent="0.25">
      <c r="B30" s="48" t="s">
        <v>92</v>
      </c>
      <c r="C30" s="49"/>
      <c r="D30" s="49"/>
      <c r="E30" s="49"/>
    </row>
    <row r="31" spans="2:5" x14ac:dyDescent="0.25">
      <c r="B31" s="57" t="s">
        <v>93</v>
      </c>
      <c r="C31" s="128">
        <v>74448</v>
      </c>
      <c r="D31" s="128">
        <v>-25103</v>
      </c>
      <c r="E31" s="180" t="s">
        <v>1</v>
      </c>
    </row>
    <row r="32" spans="2:5" x14ac:dyDescent="0.25">
      <c r="B32" s="57" t="s">
        <v>64</v>
      </c>
      <c r="C32" s="128">
        <v>119484</v>
      </c>
      <c r="D32" s="128">
        <v>-3748</v>
      </c>
      <c r="E32" s="180" t="s">
        <v>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sheetPr>
    <pageSetUpPr autoPageBreaks="0"/>
  </sheetPr>
  <dimension ref="A1:F3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6.6328125" style="27" customWidth="1"/>
    <col min="3" max="3" width="16" style="27" customWidth="1"/>
    <col min="4" max="4" width="18.453125" style="27" customWidth="1"/>
    <col min="5" max="5" width="17.90625" style="27" customWidth="1"/>
    <col min="6" max="6" width="16.6328125" style="27" customWidth="1"/>
  </cols>
  <sheetData>
    <row r="1" spans="1:6" x14ac:dyDescent="0.35">
      <c r="A1" s="27"/>
    </row>
    <row r="2" spans="1:6" x14ac:dyDescent="0.35">
      <c r="B2" s="2" t="s">
        <v>95</v>
      </c>
    </row>
    <row r="4" spans="1:6" ht="23.5" thickBot="1" x14ac:dyDescent="0.4">
      <c r="B4" s="146" t="s">
        <v>246</v>
      </c>
      <c r="C4" s="147" t="s">
        <v>94</v>
      </c>
      <c r="D4" s="138" t="s">
        <v>175</v>
      </c>
      <c r="E4" s="147" t="s">
        <v>3</v>
      </c>
      <c r="F4" s="138" t="s">
        <v>207</v>
      </c>
    </row>
    <row r="5" spans="1:6" x14ac:dyDescent="0.35">
      <c r="B5" s="79" t="s">
        <v>47</v>
      </c>
      <c r="C5" s="92">
        <v>362192</v>
      </c>
      <c r="D5" s="92">
        <v>234536</v>
      </c>
      <c r="E5" s="93">
        <f>+SUM(C5:D5)</f>
        <v>596728</v>
      </c>
      <c r="F5" s="94">
        <f t="shared" ref="F5:F7" si="0">+E5/E21-1</f>
        <v>0.20896459786136568</v>
      </c>
    </row>
    <row r="6" spans="1:6" x14ac:dyDescent="0.35">
      <c r="B6" s="57" t="s">
        <v>48</v>
      </c>
      <c r="C6" s="95">
        <v>-299911</v>
      </c>
      <c r="D6" s="95">
        <v>-51652</v>
      </c>
      <c r="E6" s="95">
        <f t="shared" ref="E6:E17" si="1">+SUM(C6:D6)</f>
        <v>-351563</v>
      </c>
      <c r="F6" s="58">
        <f t="shared" si="0"/>
        <v>0.20653643670508126</v>
      </c>
    </row>
    <row r="7" spans="1:6" ht="23" x14ac:dyDescent="0.35">
      <c r="B7" s="96" t="s">
        <v>81</v>
      </c>
      <c r="C7" s="92">
        <v>-8191</v>
      </c>
      <c r="D7" s="92">
        <v>0</v>
      </c>
      <c r="E7" s="92">
        <f t="shared" si="1"/>
        <v>-8191</v>
      </c>
      <c r="F7" s="56">
        <f t="shared" si="0"/>
        <v>-3.2349249658935881</v>
      </c>
    </row>
    <row r="8" spans="1:6" ht="15" thickBot="1" x14ac:dyDescent="0.4">
      <c r="B8" s="57" t="s">
        <v>82</v>
      </c>
      <c r="C8" s="95">
        <v>7164</v>
      </c>
      <c r="D8" s="95">
        <v>0</v>
      </c>
      <c r="E8" s="97">
        <f t="shared" si="1"/>
        <v>7164</v>
      </c>
      <c r="F8" s="174">
        <v>0</v>
      </c>
    </row>
    <row r="9" spans="1:6" ht="15" thickBot="1" x14ac:dyDescent="0.4">
      <c r="B9" s="98" t="s">
        <v>51</v>
      </c>
      <c r="C9" s="99">
        <f>+SUM(C5:C8)</f>
        <v>61254</v>
      </c>
      <c r="D9" s="99">
        <f>+SUM(D5:D8)</f>
        <v>182884</v>
      </c>
      <c r="E9" s="100">
        <f t="shared" si="1"/>
        <v>244138</v>
      </c>
      <c r="F9" s="67">
        <f t="shared" ref="F9:F13" si="2">+E9/E25-1</f>
        <v>0.19973660027617668</v>
      </c>
    </row>
    <row r="10" spans="1:6" x14ac:dyDescent="0.35">
      <c r="B10" s="57" t="s">
        <v>83</v>
      </c>
      <c r="C10" s="95" t="s">
        <v>1</v>
      </c>
      <c r="D10" s="95">
        <v>183831</v>
      </c>
      <c r="E10" s="95">
        <f t="shared" si="1"/>
        <v>183831</v>
      </c>
      <c r="F10" s="176">
        <v>0</v>
      </c>
    </row>
    <row r="11" spans="1:6" x14ac:dyDescent="0.35">
      <c r="B11" s="82" t="s">
        <v>52</v>
      </c>
      <c r="C11" s="92">
        <v>0</v>
      </c>
      <c r="D11" s="92">
        <v>0</v>
      </c>
      <c r="E11" s="92">
        <f t="shared" si="1"/>
        <v>0</v>
      </c>
      <c r="F11" s="81">
        <f t="shared" si="2"/>
        <v>-1</v>
      </c>
    </row>
    <row r="12" spans="1:6" x14ac:dyDescent="0.35">
      <c r="B12" s="57" t="s">
        <v>53</v>
      </c>
      <c r="C12" s="95">
        <v>-23582</v>
      </c>
      <c r="D12" s="95">
        <v>-39842</v>
      </c>
      <c r="E12" s="95">
        <f t="shared" si="1"/>
        <v>-63424</v>
      </c>
      <c r="F12" s="58">
        <f t="shared" si="2"/>
        <v>1.4345802613271008E-2</v>
      </c>
    </row>
    <row r="13" spans="1:6" x14ac:dyDescent="0.35">
      <c r="B13" s="82" t="s">
        <v>54</v>
      </c>
      <c r="C13" s="92">
        <v>-41612</v>
      </c>
      <c r="D13" s="92">
        <v>-13957</v>
      </c>
      <c r="E13" s="92">
        <f t="shared" si="1"/>
        <v>-55569</v>
      </c>
      <c r="F13" s="81">
        <f t="shared" si="2"/>
        <v>0.15583335066663895</v>
      </c>
    </row>
    <row r="14" spans="1:6" ht="15" thickBot="1" x14ac:dyDescent="0.4">
      <c r="B14" s="59" t="s">
        <v>55</v>
      </c>
      <c r="C14" s="97">
        <v>-2290</v>
      </c>
      <c r="D14" s="97">
        <v>7136</v>
      </c>
      <c r="E14" s="97">
        <f t="shared" si="1"/>
        <v>4846</v>
      </c>
      <c r="F14" s="174">
        <v>0</v>
      </c>
    </row>
    <row r="15" spans="1:6" ht="15" thickBot="1" x14ac:dyDescent="0.4">
      <c r="B15" s="65" t="s">
        <v>96</v>
      </c>
      <c r="C15" s="100">
        <f>+SUM(C9:C14)</f>
        <v>-6230</v>
      </c>
      <c r="D15" s="100">
        <f>+SUM(D9:D14)</f>
        <v>320052</v>
      </c>
      <c r="E15" s="100">
        <f t="shared" si="1"/>
        <v>313822</v>
      </c>
      <c r="F15" s="175">
        <v>0</v>
      </c>
    </row>
    <row r="16" spans="1:6" ht="15" thickBot="1" x14ac:dyDescent="0.4">
      <c r="B16" s="59" t="s">
        <v>97</v>
      </c>
      <c r="C16" s="95">
        <v>-818</v>
      </c>
      <c r="D16" s="95">
        <v>10706</v>
      </c>
      <c r="E16" s="95">
        <f t="shared" si="1"/>
        <v>9888</v>
      </c>
      <c r="F16" s="61">
        <f t="shared" ref="F16" si="3">+E16/E32-1</f>
        <v>-0.67231151615575802</v>
      </c>
    </row>
    <row r="17" spans="2:6" ht="15" thickBot="1" x14ac:dyDescent="0.4">
      <c r="B17" s="65" t="s">
        <v>98</v>
      </c>
      <c r="C17" s="99">
        <f>+C15+C16</f>
        <v>-7048</v>
      </c>
      <c r="D17" s="99">
        <f>+D15+D16</f>
        <v>330758</v>
      </c>
      <c r="E17" s="99">
        <f t="shared" si="1"/>
        <v>323710</v>
      </c>
      <c r="F17" s="175">
        <v>0</v>
      </c>
    </row>
    <row r="20" spans="2:6" ht="23.5" thickBot="1" x14ac:dyDescent="0.4">
      <c r="B20" s="146" t="s">
        <v>247</v>
      </c>
      <c r="C20" s="147" t="s">
        <v>94</v>
      </c>
      <c r="D20" s="138" t="s">
        <v>175</v>
      </c>
      <c r="E20" s="147" t="s">
        <v>3</v>
      </c>
    </row>
    <row r="21" spans="2:6" x14ac:dyDescent="0.35">
      <c r="B21" s="79" t="s">
        <v>47</v>
      </c>
      <c r="C21" s="92">
        <v>269767</v>
      </c>
      <c r="D21" s="92">
        <v>223819</v>
      </c>
      <c r="E21" s="93">
        <f>+SUM(C21:D21)</f>
        <v>493586</v>
      </c>
    </row>
    <row r="22" spans="2:6" x14ac:dyDescent="0.35">
      <c r="B22" s="57" t="s">
        <v>48</v>
      </c>
      <c r="C22" s="95">
        <v>-241107</v>
      </c>
      <c r="D22" s="95">
        <v>-50275</v>
      </c>
      <c r="E22" s="95">
        <f t="shared" ref="E22:E33" si="4">+SUM(C22:D22)</f>
        <v>-291382</v>
      </c>
    </row>
    <row r="23" spans="2:6" ht="23" x14ac:dyDescent="0.35">
      <c r="B23" s="96" t="s">
        <v>81</v>
      </c>
      <c r="C23" s="92">
        <v>3665</v>
      </c>
      <c r="D23" s="92" t="s">
        <v>1</v>
      </c>
      <c r="E23" s="92">
        <f t="shared" si="4"/>
        <v>3665</v>
      </c>
    </row>
    <row r="24" spans="2:6" ht="15" thickBot="1" x14ac:dyDescent="0.4">
      <c r="B24" s="57" t="s">
        <v>82</v>
      </c>
      <c r="C24" s="95">
        <v>-2376</v>
      </c>
      <c r="D24" s="95" t="s">
        <v>1</v>
      </c>
      <c r="E24" s="97">
        <f t="shared" si="4"/>
        <v>-2376</v>
      </c>
    </row>
    <row r="25" spans="2:6" ht="15" thickBot="1" x14ac:dyDescent="0.4">
      <c r="B25" s="98" t="s">
        <v>51</v>
      </c>
      <c r="C25" s="99">
        <f>+SUM(C21:C24)</f>
        <v>29949</v>
      </c>
      <c r="D25" s="99">
        <f>+SUM(D21:D24)</f>
        <v>173544</v>
      </c>
      <c r="E25" s="100">
        <f t="shared" si="4"/>
        <v>203493</v>
      </c>
    </row>
    <row r="26" spans="2:6" x14ac:dyDescent="0.35">
      <c r="B26" s="57" t="s">
        <v>83</v>
      </c>
      <c r="C26" s="95">
        <v>-850</v>
      </c>
      <c r="D26" s="95">
        <v>-298613</v>
      </c>
      <c r="E26" s="95">
        <f t="shared" si="4"/>
        <v>-299463</v>
      </c>
    </row>
    <row r="27" spans="2:6" x14ac:dyDescent="0.35">
      <c r="B27" s="82" t="s">
        <v>52</v>
      </c>
      <c r="C27" s="92">
        <v>31211</v>
      </c>
      <c r="D27" s="92" t="s">
        <v>1</v>
      </c>
      <c r="E27" s="92">
        <f t="shared" si="4"/>
        <v>31211</v>
      </c>
    </row>
    <row r="28" spans="2:6" x14ac:dyDescent="0.35">
      <c r="B28" s="57" t="s">
        <v>53</v>
      </c>
      <c r="C28" s="95">
        <v>-25038</v>
      </c>
      <c r="D28" s="95">
        <v>-37489</v>
      </c>
      <c r="E28" s="95">
        <f t="shared" si="4"/>
        <v>-62527</v>
      </c>
    </row>
    <row r="29" spans="2:6" x14ac:dyDescent="0.35">
      <c r="B29" s="82" t="s">
        <v>54</v>
      </c>
      <c r="C29" s="92">
        <v>-35254</v>
      </c>
      <c r="D29" s="92">
        <v>-12823</v>
      </c>
      <c r="E29" s="92">
        <f t="shared" si="4"/>
        <v>-48077</v>
      </c>
    </row>
    <row r="30" spans="2:6" ht="15" thickBot="1" x14ac:dyDescent="0.4">
      <c r="B30" s="59" t="s">
        <v>55</v>
      </c>
      <c r="C30" s="97">
        <v>11069</v>
      </c>
      <c r="D30" s="97">
        <v>-12789</v>
      </c>
      <c r="E30" s="97">
        <f t="shared" si="4"/>
        <v>-1720</v>
      </c>
    </row>
    <row r="31" spans="2:6" ht="15" thickBot="1" x14ac:dyDescent="0.4">
      <c r="B31" s="65" t="s">
        <v>96</v>
      </c>
      <c r="C31" s="100">
        <f>+C25+SUM(C26:C30)</f>
        <v>11087</v>
      </c>
      <c r="D31" s="100">
        <f>+D25+SUM(D26:D30)</f>
        <v>-188170</v>
      </c>
      <c r="E31" s="100">
        <f t="shared" si="4"/>
        <v>-177083</v>
      </c>
    </row>
    <row r="32" spans="2:6" ht="15" thickBot="1" x14ac:dyDescent="0.4">
      <c r="B32" s="59" t="s">
        <v>97</v>
      </c>
      <c r="C32" s="95">
        <v>-1477</v>
      </c>
      <c r="D32" s="95">
        <v>31652</v>
      </c>
      <c r="E32" s="95">
        <f t="shared" si="4"/>
        <v>30175</v>
      </c>
    </row>
    <row r="33" spans="2:5" ht="15" thickBot="1" x14ac:dyDescent="0.4">
      <c r="B33" s="65" t="s">
        <v>98</v>
      </c>
      <c r="C33" s="99">
        <f>+C31+C32</f>
        <v>9610</v>
      </c>
      <c r="D33" s="99">
        <f>+D31+D32</f>
        <v>-156518</v>
      </c>
      <c r="E33" s="99">
        <f t="shared" si="4"/>
        <v>-146908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sheetPr>
    <pageSetUpPr autoPageBreaks="0"/>
  </sheetPr>
  <dimension ref="A1:E12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7.6328125" style="27" customWidth="1"/>
    <col min="3" max="5" width="10.90625" style="27"/>
  </cols>
  <sheetData>
    <row r="1" spans="1:5" x14ac:dyDescent="0.35">
      <c r="A1" s="27"/>
    </row>
    <row r="2" spans="1:5" x14ac:dyDescent="0.35">
      <c r="B2" s="2" t="s">
        <v>178</v>
      </c>
    </row>
    <row r="4" spans="1:5" s="4" customFormat="1" ht="11.25" customHeight="1" thickBot="1" x14ac:dyDescent="0.25">
      <c r="B4" s="146" t="s">
        <v>99</v>
      </c>
      <c r="C4" s="138" t="s">
        <v>241</v>
      </c>
      <c r="D4" s="138" t="s">
        <v>242</v>
      </c>
      <c r="E4" s="138" t="s">
        <v>139</v>
      </c>
    </row>
    <row r="5" spans="1:5" s="4" customFormat="1" ht="11.25" customHeight="1" x14ac:dyDescent="0.2">
      <c r="B5" s="48" t="s">
        <v>47</v>
      </c>
      <c r="C5" s="45">
        <v>0</v>
      </c>
      <c r="D5" s="45">
        <v>0</v>
      </c>
      <c r="E5" s="176">
        <v>0</v>
      </c>
    </row>
    <row r="6" spans="1:5" s="4" customFormat="1" ht="11.25" customHeight="1" thickBot="1" x14ac:dyDescent="0.25">
      <c r="B6" s="50" t="s">
        <v>48</v>
      </c>
      <c r="C6" s="51">
        <v>-221</v>
      </c>
      <c r="D6" s="51">
        <v>-176</v>
      </c>
      <c r="E6" s="52">
        <f t="shared" ref="E6:E17" si="0">+C6/D6-1</f>
        <v>0.25568181818181812</v>
      </c>
    </row>
    <row r="7" spans="1:5" s="4" customFormat="1" ht="11.25" customHeight="1" thickBot="1" x14ac:dyDescent="0.25">
      <c r="B7" s="53" t="s">
        <v>192</v>
      </c>
      <c r="C7" s="54">
        <f t="shared" ref="C7:D7" si="1">+C5+C6</f>
        <v>-221</v>
      </c>
      <c r="D7" s="54">
        <f t="shared" si="1"/>
        <v>-176</v>
      </c>
      <c r="E7" s="55">
        <f t="shared" si="0"/>
        <v>0.25568181818181812</v>
      </c>
    </row>
    <row r="8" spans="1:5" s="4" customFormat="1" ht="11.25" customHeight="1" x14ac:dyDescent="0.2">
      <c r="B8" s="25" t="s">
        <v>83</v>
      </c>
      <c r="C8" s="31">
        <v>0</v>
      </c>
      <c r="D8" s="31">
        <v>-850</v>
      </c>
      <c r="E8" s="56">
        <f t="shared" si="0"/>
        <v>-1</v>
      </c>
    </row>
    <row r="9" spans="1:5" s="4" customFormat="1" ht="11.25" customHeight="1" x14ac:dyDescent="0.2">
      <c r="B9" s="57" t="s">
        <v>52</v>
      </c>
      <c r="C9" s="44">
        <v>0</v>
      </c>
      <c r="D9" s="44">
        <v>31211</v>
      </c>
      <c r="E9" s="58">
        <f t="shared" si="0"/>
        <v>-1</v>
      </c>
    </row>
    <row r="10" spans="1:5" s="4" customFormat="1" ht="11.25" customHeight="1" x14ac:dyDescent="0.2">
      <c r="B10" s="25" t="s">
        <v>53</v>
      </c>
      <c r="C10" s="31">
        <v>-125</v>
      </c>
      <c r="D10" s="31">
        <v>-49</v>
      </c>
      <c r="E10" s="56">
        <f t="shared" si="0"/>
        <v>1.5510204081632653</v>
      </c>
    </row>
    <row r="11" spans="1:5" s="4" customFormat="1" ht="11.25" customHeight="1" x14ac:dyDescent="0.2">
      <c r="B11" s="57" t="s">
        <v>54</v>
      </c>
      <c r="C11" s="142">
        <v>-33</v>
      </c>
      <c r="D11" s="142">
        <v>-991</v>
      </c>
      <c r="E11" s="58">
        <f t="shared" si="0"/>
        <v>-0.96670030272452068</v>
      </c>
    </row>
    <row r="12" spans="1:5" s="4" customFormat="1" ht="11.25" customHeight="1" thickBot="1" x14ac:dyDescent="0.25">
      <c r="B12" s="62" t="s">
        <v>55</v>
      </c>
      <c r="C12" s="63">
        <v>-1807</v>
      </c>
      <c r="D12" s="63">
        <v>11750</v>
      </c>
      <c r="E12" s="64">
        <f t="shared" si="0"/>
        <v>-1.1537872340425532</v>
      </c>
    </row>
    <row r="13" spans="1:5" s="4" customFormat="1" ht="11.25" customHeight="1" thickBot="1" x14ac:dyDescent="0.25">
      <c r="B13" s="53" t="s">
        <v>100</v>
      </c>
      <c r="C13" s="54">
        <f>+SUM(C7:C12)</f>
        <v>-2186</v>
      </c>
      <c r="D13" s="54">
        <f>+SUM(D7:D12)</f>
        <v>40895</v>
      </c>
      <c r="E13" s="55">
        <f t="shared" si="0"/>
        <v>-1.0534539674776868</v>
      </c>
    </row>
    <row r="14" spans="1:5" s="4" customFormat="1" ht="11.25" customHeight="1" thickBot="1" x14ac:dyDescent="0.25">
      <c r="B14" s="65" t="s">
        <v>193</v>
      </c>
      <c r="C14" s="66">
        <f>+C13</f>
        <v>-2186</v>
      </c>
      <c r="D14" s="66">
        <f>+D13</f>
        <v>40895</v>
      </c>
      <c r="E14" s="67">
        <f t="shared" si="0"/>
        <v>-1.0534539674776868</v>
      </c>
    </row>
    <row r="15" spans="1:5" s="4" customFormat="1" ht="11.25" customHeight="1" thickBot="1" x14ac:dyDescent="0.25">
      <c r="B15" s="50" t="s">
        <v>248</v>
      </c>
      <c r="C15" s="51">
        <v>25</v>
      </c>
      <c r="D15" s="51">
        <v>25</v>
      </c>
      <c r="E15" s="181">
        <f t="shared" si="0"/>
        <v>0</v>
      </c>
    </row>
    <row r="16" spans="1:5" s="4" customFormat="1" ht="11.25" customHeight="1" thickBot="1" x14ac:dyDescent="0.25">
      <c r="B16" s="53" t="s">
        <v>4</v>
      </c>
      <c r="C16" s="54">
        <v>-10281</v>
      </c>
      <c r="D16" s="54">
        <v>27118</v>
      </c>
      <c r="E16" s="55">
        <f t="shared" si="0"/>
        <v>-1.3791208791208791</v>
      </c>
    </row>
    <row r="17" spans="2:5" s="4" customFormat="1" ht="11.25" customHeight="1" thickBot="1" x14ac:dyDescent="0.25">
      <c r="B17" s="65" t="s">
        <v>101</v>
      </c>
      <c r="C17" s="68">
        <v>-10281</v>
      </c>
      <c r="D17" s="68">
        <v>27724</v>
      </c>
      <c r="E17" s="67">
        <f t="shared" si="0"/>
        <v>-1.3708339344971865</v>
      </c>
    </row>
    <row r="18" spans="2:5" s="4" customFormat="1" ht="11.25" customHeight="1" x14ac:dyDescent="0.25">
      <c r="B18" s="27"/>
      <c r="C18" s="27"/>
      <c r="D18" s="27"/>
      <c r="E18" s="27"/>
    </row>
    <row r="19" spans="2:5" s="4" customFormat="1" ht="11.25" customHeight="1" x14ac:dyDescent="0.25">
      <c r="B19" s="27"/>
      <c r="C19" s="27"/>
      <c r="D19" s="27"/>
      <c r="E19" s="27"/>
    </row>
    <row r="20" spans="2:5" s="4" customFormat="1" ht="11.25" customHeight="1" x14ac:dyDescent="0.25">
      <c r="B20" s="1" t="s">
        <v>177</v>
      </c>
      <c r="C20" s="27"/>
      <c r="D20" s="27"/>
      <c r="E20" s="27"/>
    </row>
    <row r="21" spans="2:5" s="4" customFormat="1" ht="11.5" x14ac:dyDescent="0.25">
      <c r="B21" s="27"/>
      <c r="C21" s="27"/>
      <c r="D21" s="27"/>
      <c r="E21" s="27"/>
    </row>
    <row r="22" spans="2:5" s="4" customFormat="1" ht="11.25" customHeight="1" thickBot="1" x14ac:dyDescent="0.25">
      <c r="B22" s="146" t="s">
        <v>99</v>
      </c>
      <c r="C22" s="138" t="s">
        <v>241</v>
      </c>
      <c r="D22" s="138" t="s">
        <v>242</v>
      </c>
      <c r="E22" s="138" t="s">
        <v>139</v>
      </c>
    </row>
    <row r="23" spans="2:5" s="4" customFormat="1" ht="11.25" customHeight="1" x14ac:dyDescent="0.2">
      <c r="B23" s="48" t="s">
        <v>47</v>
      </c>
      <c r="C23" s="45">
        <v>245391</v>
      </c>
      <c r="D23" s="45">
        <v>195695</v>
      </c>
      <c r="E23" s="182">
        <f t="shared" ref="E23:E35" si="2">+C23/D23-1</f>
        <v>0.25394619177802191</v>
      </c>
    </row>
    <row r="24" spans="2:5" s="4" customFormat="1" ht="11.25" customHeight="1" x14ac:dyDescent="0.2">
      <c r="B24" s="25" t="s">
        <v>48</v>
      </c>
      <c r="C24" s="31">
        <v>-214925</v>
      </c>
      <c r="D24" s="31">
        <v>-164078</v>
      </c>
      <c r="E24" s="88">
        <f t="shared" si="2"/>
        <v>0.30989529370177604</v>
      </c>
    </row>
    <row r="25" spans="2:5" s="4" customFormat="1" ht="11.5" x14ac:dyDescent="0.2">
      <c r="B25" s="57" t="s">
        <v>81</v>
      </c>
      <c r="C25" s="44">
        <v>-8191</v>
      </c>
      <c r="D25" s="44">
        <v>3665</v>
      </c>
      <c r="E25" s="86">
        <f t="shared" si="2"/>
        <v>-3.2349249658935881</v>
      </c>
    </row>
    <row r="26" spans="2:5" s="4" customFormat="1" ht="11.25" customHeight="1" thickBot="1" x14ac:dyDescent="0.25">
      <c r="B26" s="50" t="s">
        <v>82</v>
      </c>
      <c r="C26" s="51">
        <v>7164</v>
      </c>
      <c r="D26" s="51">
        <v>-2376</v>
      </c>
      <c r="E26" s="181">
        <v>0</v>
      </c>
    </row>
    <row r="27" spans="2:5" s="4" customFormat="1" ht="11.25" customHeight="1" thickBot="1" x14ac:dyDescent="0.25">
      <c r="B27" s="53" t="s">
        <v>51</v>
      </c>
      <c r="C27" s="54">
        <f>+SUM(C23:C26)</f>
        <v>29439</v>
      </c>
      <c r="D27" s="54">
        <f>+SUM(D23:D26)</f>
        <v>32906</v>
      </c>
      <c r="E27" s="91">
        <f t="shared" si="2"/>
        <v>-0.10536072448793532</v>
      </c>
    </row>
    <row r="28" spans="2:5" s="4" customFormat="1" ht="11.25" customHeight="1" x14ac:dyDescent="0.2">
      <c r="B28" s="25" t="s">
        <v>53</v>
      </c>
      <c r="C28" s="31">
        <v>-14145</v>
      </c>
      <c r="D28" s="31">
        <v>-14158</v>
      </c>
      <c r="E28" s="88">
        <f t="shared" si="2"/>
        <v>-9.1820878655179961E-4</v>
      </c>
    </row>
    <row r="29" spans="2:5" s="4" customFormat="1" ht="11.25" customHeight="1" x14ac:dyDescent="0.2">
      <c r="B29" s="57" t="s">
        <v>54</v>
      </c>
      <c r="C29" s="44">
        <v>-25487</v>
      </c>
      <c r="D29" s="44">
        <v>-21374</v>
      </c>
      <c r="E29" s="86">
        <f t="shared" si="2"/>
        <v>0.19243005520726109</v>
      </c>
    </row>
    <row r="30" spans="2:5" s="4" customFormat="1" ht="11.25" customHeight="1" thickBot="1" x14ac:dyDescent="0.25">
      <c r="B30" s="50" t="s">
        <v>55</v>
      </c>
      <c r="C30" s="51">
        <v>-2322</v>
      </c>
      <c r="D30" s="51">
        <v>-2198</v>
      </c>
      <c r="E30" s="134">
        <f t="shared" si="2"/>
        <v>5.6414922656960798E-2</v>
      </c>
    </row>
    <row r="31" spans="2:5" s="4" customFormat="1" ht="11.25" customHeight="1" thickBot="1" x14ac:dyDescent="0.25">
      <c r="B31" s="53" t="s">
        <v>158</v>
      </c>
      <c r="C31" s="54">
        <f>+SUM(C27:C30)</f>
        <v>-12515</v>
      </c>
      <c r="D31" s="54">
        <f>+SUM(D27:D30)</f>
        <v>-4824</v>
      </c>
      <c r="E31" s="91">
        <f t="shared" si="2"/>
        <v>1.5943200663349919</v>
      </c>
    </row>
    <row r="32" spans="2:5" s="4" customFormat="1" ht="11.25" customHeight="1" thickBot="1" x14ac:dyDescent="0.25">
      <c r="B32" s="50" t="s">
        <v>157</v>
      </c>
      <c r="C32" s="51">
        <v>290</v>
      </c>
      <c r="D32" s="51">
        <v>-416</v>
      </c>
      <c r="E32" s="181">
        <v>0</v>
      </c>
    </row>
    <row r="33" spans="2:5" s="4" customFormat="1" ht="11.25" customHeight="1" thickBot="1" x14ac:dyDescent="0.25">
      <c r="B33" s="53" t="s">
        <v>159</v>
      </c>
      <c r="C33" s="54">
        <f>+C31+C32</f>
        <v>-12225</v>
      </c>
      <c r="D33" s="54">
        <f>+D31+D32</f>
        <v>-5240</v>
      </c>
      <c r="E33" s="91">
        <f t="shared" si="2"/>
        <v>1.3330152671755724</v>
      </c>
    </row>
    <row r="34" spans="2:5" s="4" customFormat="1" ht="11.25" customHeight="1" thickBot="1" x14ac:dyDescent="0.25">
      <c r="B34" s="69" t="s">
        <v>4</v>
      </c>
      <c r="C34" s="33">
        <v>-7041</v>
      </c>
      <c r="D34" s="33">
        <v>11204</v>
      </c>
      <c r="E34" s="90">
        <f t="shared" si="2"/>
        <v>-1.6284362727597288</v>
      </c>
    </row>
    <row r="35" spans="2:5" s="4" customFormat="1" ht="11.25" customHeight="1" thickBot="1" x14ac:dyDescent="0.25">
      <c r="B35" s="53" t="s">
        <v>101</v>
      </c>
      <c r="C35" s="54">
        <v>5294</v>
      </c>
      <c r="D35" s="54">
        <v>24365</v>
      </c>
      <c r="E35" s="91">
        <f t="shared" si="2"/>
        <v>-0.78272111635542785</v>
      </c>
    </row>
    <row r="36" spans="2:5" s="4" customFormat="1" ht="11.25" customHeight="1" x14ac:dyDescent="0.25">
      <c r="B36" s="27"/>
      <c r="C36" s="27"/>
      <c r="D36" s="27"/>
      <c r="E36" s="27"/>
    </row>
    <row r="37" spans="2:5" s="4" customFormat="1" ht="11.25" customHeight="1" x14ac:dyDescent="0.25">
      <c r="B37" s="1" t="s">
        <v>103</v>
      </c>
      <c r="C37" s="27"/>
      <c r="D37" s="27"/>
      <c r="E37" s="27"/>
    </row>
    <row r="38" spans="2:5" s="4" customFormat="1" ht="11.25" customHeight="1" x14ac:dyDescent="0.25">
      <c r="B38" s="27"/>
      <c r="C38" s="27"/>
      <c r="D38" s="27"/>
      <c r="E38" s="27"/>
    </row>
    <row r="39" spans="2:5" s="4" customFormat="1" ht="11.25" customHeight="1" x14ac:dyDescent="0.25">
      <c r="B39" s="1" t="s">
        <v>104</v>
      </c>
      <c r="C39" s="27"/>
      <c r="D39" s="27"/>
      <c r="E39" s="27"/>
    </row>
    <row r="40" spans="2:5" s="4" customFormat="1" ht="11.25" customHeight="1" x14ac:dyDescent="0.25">
      <c r="B40" s="27"/>
      <c r="C40" s="27"/>
      <c r="D40" s="27"/>
      <c r="E40" s="27"/>
    </row>
    <row r="41" spans="2:5" s="4" customFormat="1" ht="11.25" customHeight="1" thickBot="1" x14ac:dyDescent="0.25">
      <c r="B41" s="146" t="s">
        <v>99</v>
      </c>
      <c r="C41" s="138" t="s">
        <v>241</v>
      </c>
      <c r="D41" s="138" t="s">
        <v>242</v>
      </c>
      <c r="E41" s="138" t="s">
        <v>139</v>
      </c>
    </row>
    <row r="42" spans="2:5" s="4" customFormat="1" ht="11.25" customHeight="1" x14ac:dyDescent="0.2">
      <c r="B42" s="70" t="s">
        <v>47</v>
      </c>
      <c r="C42" s="45">
        <v>147723</v>
      </c>
      <c r="D42" s="45">
        <v>110721</v>
      </c>
      <c r="E42" s="183">
        <f t="shared" ref="E42:E52" si="3">+C42/D42-1</f>
        <v>0.33419134581515708</v>
      </c>
    </row>
    <row r="43" spans="2:5" s="4" customFormat="1" ht="11.25" customHeight="1" x14ac:dyDescent="0.2">
      <c r="B43" s="34" t="s">
        <v>48</v>
      </c>
      <c r="C43" s="31">
        <v>-132391</v>
      </c>
      <c r="D43" s="31">
        <v>-93388</v>
      </c>
      <c r="E43" s="56">
        <f t="shared" si="3"/>
        <v>0.41764466526748611</v>
      </c>
    </row>
    <row r="44" spans="2:5" s="4" customFormat="1" ht="23" x14ac:dyDescent="0.2">
      <c r="B44" s="71" t="s">
        <v>81</v>
      </c>
      <c r="C44" s="44">
        <v>-6410</v>
      </c>
      <c r="D44" s="44">
        <v>-9437</v>
      </c>
      <c r="E44" s="58">
        <f t="shared" si="3"/>
        <v>-0.32075871569354664</v>
      </c>
    </row>
    <row r="45" spans="2:5" s="4" customFormat="1" ht="11.25" customHeight="1" thickBot="1" x14ac:dyDescent="0.25">
      <c r="B45" s="72" t="s">
        <v>82</v>
      </c>
      <c r="C45" s="51">
        <v>7094</v>
      </c>
      <c r="D45" s="51">
        <v>-2351</v>
      </c>
      <c r="E45" s="181">
        <v>0</v>
      </c>
    </row>
    <row r="46" spans="2:5" s="4" customFormat="1" ht="11.25" customHeight="1" thickBot="1" x14ac:dyDescent="0.25">
      <c r="B46" s="73" t="s">
        <v>194</v>
      </c>
      <c r="C46" s="54">
        <f>+SUM(C42:C45)</f>
        <v>16016</v>
      </c>
      <c r="D46" s="54">
        <f t="shared" ref="D46" si="4">+SUM(D42:D45)</f>
        <v>5545</v>
      </c>
      <c r="E46" s="55">
        <f t="shared" si="3"/>
        <v>1.8883678990081156</v>
      </c>
    </row>
    <row r="47" spans="2:5" s="4" customFormat="1" ht="11.25" customHeight="1" x14ac:dyDescent="0.2">
      <c r="B47" s="34" t="s">
        <v>105</v>
      </c>
      <c r="C47" s="31">
        <v>-10116</v>
      </c>
      <c r="D47" s="31">
        <v>-9862</v>
      </c>
      <c r="E47" s="56">
        <f t="shared" si="3"/>
        <v>2.5755424863110887E-2</v>
      </c>
    </row>
    <row r="48" spans="2:5" s="4" customFormat="1" ht="11.25" customHeight="1" x14ac:dyDescent="0.2">
      <c r="B48" s="71" t="s">
        <v>54</v>
      </c>
      <c r="C48" s="44">
        <v>-21436</v>
      </c>
      <c r="D48" s="44">
        <v>-18460</v>
      </c>
      <c r="E48" s="58">
        <f t="shared" si="3"/>
        <v>0.16121343445287106</v>
      </c>
    </row>
    <row r="49" spans="2:5" s="4" customFormat="1" ht="11.25" customHeight="1" thickBot="1" x14ac:dyDescent="0.25">
      <c r="B49" s="72" t="s">
        <v>55</v>
      </c>
      <c r="C49" s="51">
        <v>-865</v>
      </c>
      <c r="D49" s="51">
        <v>751</v>
      </c>
      <c r="E49" s="52">
        <f t="shared" si="3"/>
        <v>-2.1517976031957389</v>
      </c>
    </row>
    <row r="50" spans="2:5" s="4" customFormat="1" ht="11.25" customHeight="1" thickBot="1" x14ac:dyDescent="0.25">
      <c r="B50" s="73" t="s">
        <v>100</v>
      </c>
      <c r="C50" s="54">
        <f>+SUM(C46:C49)</f>
        <v>-16401</v>
      </c>
      <c r="D50" s="54">
        <f>+SUM(D46:D49)</f>
        <v>-22026</v>
      </c>
      <c r="E50" s="55">
        <f t="shared" si="3"/>
        <v>-0.25538000544810679</v>
      </c>
    </row>
    <row r="51" spans="2:5" s="4" customFormat="1" ht="11.25" customHeight="1" thickBot="1" x14ac:dyDescent="0.25">
      <c r="B51" s="72" t="s">
        <v>157</v>
      </c>
      <c r="C51" s="51">
        <v>286</v>
      </c>
      <c r="D51" s="51">
        <v>-416</v>
      </c>
      <c r="E51" s="181">
        <v>0</v>
      </c>
    </row>
    <row r="52" spans="2:5" s="4" customFormat="1" ht="11.25" customHeight="1" thickBot="1" x14ac:dyDescent="0.25">
      <c r="B52" s="73" t="s">
        <v>169</v>
      </c>
      <c r="C52" s="54">
        <f>+C50+C51</f>
        <v>-16115</v>
      </c>
      <c r="D52" s="54">
        <f>+D50+D51</f>
        <v>-22442</v>
      </c>
      <c r="E52" s="55">
        <f t="shared" si="3"/>
        <v>-0.28192674449692545</v>
      </c>
    </row>
    <row r="53" spans="2:5" s="4" customFormat="1" ht="11.25" customHeight="1" x14ac:dyDescent="0.25">
      <c r="B53" s="27"/>
      <c r="C53" s="27"/>
      <c r="D53" s="27"/>
      <c r="E53" s="27"/>
    </row>
    <row r="54" spans="2:5" s="4" customFormat="1" ht="11.25" customHeight="1" x14ac:dyDescent="0.25">
      <c r="B54" s="2" t="s">
        <v>106</v>
      </c>
      <c r="C54" s="27"/>
      <c r="D54" s="27"/>
      <c r="E54" s="27"/>
    </row>
    <row r="55" spans="2:5" s="4" customFormat="1" ht="11.25" customHeight="1" x14ac:dyDescent="0.25">
      <c r="B55" s="27"/>
      <c r="C55" s="27"/>
      <c r="D55" s="27"/>
      <c r="E55" s="27"/>
    </row>
    <row r="56" spans="2:5" s="4" customFormat="1" ht="11.25" customHeight="1" thickBot="1" x14ac:dyDescent="0.25">
      <c r="B56" s="146" t="s">
        <v>99</v>
      </c>
      <c r="C56" s="138" t="s">
        <v>241</v>
      </c>
      <c r="D56" s="138" t="s">
        <v>242</v>
      </c>
      <c r="E56" s="138" t="s">
        <v>139</v>
      </c>
    </row>
    <row r="57" spans="2:5" s="4" customFormat="1" ht="11.25" customHeight="1" x14ac:dyDescent="0.2">
      <c r="B57" s="74" t="s">
        <v>107</v>
      </c>
      <c r="C57" s="184">
        <v>43545</v>
      </c>
      <c r="D57" s="184">
        <v>59406</v>
      </c>
      <c r="E57" s="183">
        <f t="shared" ref="E57:E65" si="5">+C57/D57-1</f>
        <v>-0.26699323300676703</v>
      </c>
    </row>
    <row r="58" spans="2:5" s="4" customFormat="1" ht="11.25" customHeight="1" x14ac:dyDescent="0.2">
      <c r="B58" s="34" t="s">
        <v>48</v>
      </c>
      <c r="C58" s="129">
        <v>-35620</v>
      </c>
      <c r="D58" s="129">
        <v>-48424</v>
      </c>
      <c r="E58" s="56">
        <f t="shared" si="5"/>
        <v>-0.26441433999669584</v>
      </c>
    </row>
    <row r="59" spans="2:5" s="4" customFormat="1" ht="23.5" thickBot="1" x14ac:dyDescent="0.25">
      <c r="B59" s="75" t="s">
        <v>81</v>
      </c>
      <c r="C59" s="130">
        <v>-3600</v>
      </c>
      <c r="D59" s="130">
        <v>7722</v>
      </c>
      <c r="E59" s="61">
        <f t="shared" si="5"/>
        <v>-1.4662004662004662</v>
      </c>
    </row>
    <row r="60" spans="2:5" s="4" customFormat="1" ht="11.25" customHeight="1" thickBot="1" x14ac:dyDescent="0.25">
      <c r="B60" s="76" t="s">
        <v>195</v>
      </c>
      <c r="C60" s="131">
        <f t="shared" ref="C60:D60" si="6">+SUM(C57:C59)</f>
        <v>4325</v>
      </c>
      <c r="D60" s="131">
        <f t="shared" si="6"/>
        <v>18704</v>
      </c>
      <c r="E60" s="77">
        <f t="shared" si="5"/>
        <v>-0.76876603934987164</v>
      </c>
    </row>
    <row r="61" spans="2:5" s="4" customFormat="1" ht="11.25" customHeight="1" x14ac:dyDescent="0.2">
      <c r="B61" s="71" t="s">
        <v>105</v>
      </c>
      <c r="C61" s="128">
        <v>-2421</v>
      </c>
      <c r="D61" s="128">
        <v>-2444</v>
      </c>
      <c r="E61" s="58">
        <f t="shared" si="5"/>
        <v>-9.4108019639934648E-3</v>
      </c>
    </row>
    <row r="62" spans="2:5" s="4" customFormat="1" ht="11.25" customHeight="1" x14ac:dyDescent="0.2">
      <c r="B62" s="34" t="s">
        <v>54</v>
      </c>
      <c r="C62" s="129">
        <v>-1793</v>
      </c>
      <c r="D62" s="129">
        <v>-1016</v>
      </c>
      <c r="E62" s="56">
        <f t="shared" si="5"/>
        <v>0.76476377952755903</v>
      </c>
    </row>
    <row r="63" spans="2:5" s="4" customFormat="1" ht="11.25" customHeight="1" thickBot="1" x14ac:dyDescent="0.25">
      <c r="B63" s="75" t="s">
        <v>55</v>
      </c>
      <c r="C63" s="130">
        <v>-388</v>
      </c>
      <c r="D63" s="130">
        <v>-1191</v>
      </c>
      <c r="E63" s="61" t="s">
        <v>1</v>
      </c>
    </row>
    <row r="64" spans="2:5" s="4" customFormat="1" ht="11.25" customHeight="1" thickBot="1" x14ac:dyDescent="0.25">
      <c r="B64" s="78" t="s">
        <v>100</v>
      </c>
      <c r="C64" s="131">
        <f>+SUM(C60:C63)</f>
        <v>-277</v>
      </c>
      <c r="D64" s="131">
        <f>+SUM(D60:D63)</f>
        <v>14053</v>
      </c>
      <c r="E64" s="77">
        <f t="shared" si="5"/>
        <v>-1.019711093716644</v>
      </c>
    </row>
    <row r="65" spans="2:5" s="4" customFormat="1" ht="11.25" customHeight="1" thickBot="1" x14ac:dyDescent="0.25">
      <c r="B65" s="73" t="s">
        <v>169</v>
      </c>
      <c r="C65" s="132">
        <f>+C64</f>
        <v>-277</v>
      </c>
      <c r="D65" s="132">
        <f>+D64</f>
        <v>14053</v>
      </c>
      <c r="E65" s="55">
        <f t="shared" si="5"/>
        <v>-1.019711093716644</v>
      </c>
    </row>
    <row r="66" spans="2:5" s="4" customFormat="1" ht="11.25" customHeight="1" x14ac:dyDescent="0.25">
      <c r="C66" s="27"/>
      <c r="D66" s="27"/>
      <c r="E66" s="27"/>
    </row>
    <row r="67" spans="2:5" s="4" customFormat="1" ht="11.25" customHeight="1" x14ac:dyDescent="0.25">
      <c r="B67" s="1" t="s">
        <v>108</v>
      </c>
      <c r="C67" s="27"/>
      <c r="D67" s="27"/>
      <c r="E67" s="27"/>
    </row>
    <row r="68" spans="2:5" s="4" customFormat="1" ht="11.25" customHeight="1" x14ac:dyDescent="0.25">
      <c r="B68" s="27"/>
      <c r="C68" s="27"/>
      <c r="D68" s="27"/>
      <c r="E68" s="27"/>
    </row>
    <row r="69" spans="2:5" s="4" customFormat="1" ht="11.25" customHeight="1" thickBot="1" x14ac:dyDescent="0.25">
      <c r="B69" s="146" t="s">
        <v>182</v>
      </c>
      <c r="C69" s="138" t="s">
        <v>241</v>
      </c>
      <c r="D69" s="138" t="s">
        <v>242</v>
      </c>
      <c r="E69" s="138" t="s">
        <v>139</v>
      </c>
    </row>
    <row r="70" spans="2:5" s="4" customFormat="1" ht="11.25" customHeight="1" x14ac:dyDescent="0.2">
      <c r="B70" s="79" t="s">
        <v>47</v>
      </c>
      <c r="C70" s="126">
        <v>50570</v>
      </c>
      <c r="D70" s="126">
        <v>23399</v>
      </c>
      <c r="E70" s="185">
        <f t="shared" ref="E70:E78" si="7">+C70/D70-1</f>
        <v>1.1612034702337706</v>
      </c>
    </row>
    <row r="71" spans="2:5" s="4" customFormat="1" ht="11.25" customHeight="1" x14ac:dyDescent="0.2">
      <c r="B71" s="57" t="s">
        <v>48</v>
      </c>
      <c r="C71" s="44">
        <v>-44210</v>
      </c>
      <c r="D71" s="44">
        <v>-19060</v>
      </c>
      <c r="E71" s="58">
        <f t="shared" si="7"/>
        <v>1.319517313746065</v>
      </c>
    </row>
    <row r="72" spans="2:5" s="4" customFormat="1" ht="11.5" x14ac:dyDescent="0.2">
      <c r="B72" s="82" t="s">
        <v>109</v>
      </c>
      <c r="C72" s="80">
        <v>1819</v>
      </c>
      <c r="D72" s="80">
        <v>5380</v>
      </c>
      <c r="E72" s="56">
        <f t="shared" si="7"/>
        <v>-0.66189591078066923</v>
      </c>
    </row>
    <row r="73" spans="2:5" s="4" customFormat="1" ht="11.25" customHeight="1" thickBot="1" x14ac:dyDescent="0.25">
      <c r="B73" s="59" t="s">
        <v>82</v>
      </c>
      <c r="C73" s="60">
        <v>70</v>
      </c>
      <c r="D73" s="60">
        <v>-25</v>
      </c>
      <c r="E73" s="61" t="s">
        <v>1</v>
      </c>
    </row>
    <row r="74" spans="2:5" s="4" customFormat="1" ht="11.25" customHeight="1" thickBot="1" x14ac:dyDescent="0.25">
      <c r="B74" s="69" t="s">
        <v>196</v>
      </c>
      <c r="C74" s="33">
        <f t="shared" ref="C74:D74" si="8">+SUM(C70:C73)</f>
        <v>8249</v>
      </c>
      <c r="D74" s="33">
        <f t="shared" si="8"/>
        <v>9694</v>
      </c>
      <c r="E74" s="77">
        <f t="shared" ref="E74" si="9">+C74/D74-1</f>
        <v>-0.1490612750154735</v>
      </c>
    </row>
    <row r="75" spans="2:5" s="4" customFormat="1" ht="11.25" customHeight="1" x14ac:dyDescent="0.2">
      <c r="B75" s="57" t="s">
        <v>53</v>
      </c>
      <c r="C75" s="44">
        <v>-1320</v>
      </c>
      <c r="D75" s="44">
        <v>-1476</v>
      </c>
      <c r="E75" s="58">
        <f t="shared" si="7"/>
        <v>-0.10569105691056913</v>
      </c>
    </row>
    <row r="76" spans="2:5" s="4" customFormat="1" ht="11.25" customHeight="1" x14ac:dyDescent="0.2">
      <c r="B76" s="25" t="s">
        <v>54</v>
      </c>
      <c r="C76" s="31">
        <v>-2029</v>
      </c>
      <c r="D76" s="31">
        <v>-1743</v>
      </c>
      <c r="E76" s="56">
        <f t="shared" si="7"/>
        <v>0.16408491107286283</v>
      </c>
    </row>
    <row r="77" spans="2:5" s="4" customFormat="1" ht="11.25" customHeight="1" thickBot="1" x14ac:dyDescent="0.25">
      <c r="B77" s="59" t="s">
        <v>55</v>
      </c>
      <c r="C77" s="60">
        <v>-1014</v>
      </c>
      <c r="D77" s="60">
        <v>-1579</v>
      </c>
      <c r="E77" s="61">
        <f t="shared" si="7"/>
        <v>-0.35782140595313494</v>
      </c>
    </row>
    <row r="78" spans="2:5" s="4" customFormat="1" ht="11.25" customHeight="1" thickBot="1" x14ac:dyDescent="0.25">
      <c r="B78" s="69" t="s">
        <v>96</v>
      </c>
      <c r="C78" s="33">
        <f>+SUM(C74:C77)</f>
        <v>3886</v>
      </c>
      <c r="D78" s="33">
        <f>+SUM(D74:D77)</f>
        <v>4896</v>
      </c>
      <c r="E78" s="77">
        <f t="shared" si="7"/>
        <v>-0.20629084967320266</v>
      </c>
    </row>
    <row r="79" spans="2:5" s="4" customFormat="1" ht="11.25" customHeight="1" thickBot="1" x14ac:dyDescent="0.25">
      <c r="B79" s="59" t="s">
        <v>157</v>
      </c>
      <c r="C79" s="60">
        <v>4</v>
      </c>
      <c r="D79" s="60">
        <v>0</v>
      </c>
      <c r="E79" s="174">
        <v>0</v>
      </c>
    </row>
    <row r="80" spans="2:5" s="4" customFormat="1" ht="11.25" customHeight="1" thickBot="1" x14ac:dyDescent="0.25">
      <c r="B80" s="65" t="s">
        <v>169</v>
      </c>
      <c r="C80" s="68">
        <f t="shared" ref="C80:D80" si="10">+C78+C79</f>
        <v>3890</v>
      </c>
      <c r="D80" s="68">
        <f t="shared" si="10"/>
        <v>4896</v>
      </c>
      <c r="E80" s="77">
        <f t="shared" ref="E80" si="11">+C80/D80-1</f>
        <v>-0.20547385620915037</v>
      </c>
    </row>
    <row r="81" spans="2:5" s="4" customFormat="1" ht="11.25" customHeight="1" x14ac:dyDescent="0.25">
      <c r="B81" s="27"/>
      <c r="C81" s="27"/>
      <c r="D81" s="27"/>
      <c r="E81" s="27"/>
    </row>
    <row r="82" spans="2:5" s="4" customFormat="1" ht="13" x14ac:dyDescent="0.25">
      <c r="B82" s="1" t="s">
        <v>111</v>
      </c>
      <c r="C82" s="27"/>
      <c r="D82" s="27"/>
      <c r="E82" s="27"/>
    </row>
    <row r="83" spans="2:5" s="4" customFormat="1" ht="11.25" customHeight="1" x14ac:dyDescent="0.25">
      <c r="B83" s="27"/>
      <c r="C83" s="27"/>
      <c r="D83" s="27"/>
      <c r="E83" s="27"/>
    </row>
    <row r="84" spans="2:5" s="4" customFormat="1" ht="11.25" customHeight="1" thickBot="1" x14ac:dyDescent="0.25">
      <c r="B84" s="146" t="s">
        <v>182</v>
      </c>
      <c r="C84" s="138" t="s">
        <v>241</v>
      </c>
      <c r="D84" s="138" t="s">
        <v>242</v>
      </c>
      <c r="E84" s="138" t="s">
        <v>139</v>
      </c>
    </row>
    <row r="85" spans="2:5" s="4" customFormat="1" ht="11.25" customHeight="1" x14ac:dyDescent="0.2">
      <c r="B85" s="48" t="s">
        <v>47</v>
      </c>
      <c r="C85" s="45">
        <v>3553</v>
      </c>
      <c r="D85" s="45">
        <v>2169</v>
      </c>
      <c r="E85" s="183">
        <f t="shared" ref="E85:E90" si="12">+C85/D85-1</f>
        <v>0.63808206546795754</v>
      </c>
    </row>
    <row r="86" spans="2:5" s="4" customFormat="1" ht="11.25" customHeight="1" thickBot="1" x14ac:dyDescent="0.25">
      <c r="B86" s="83" t="s">
        <v>48</v>
      </c>
      <c r="C86" s="51">
        <v>-2704</v>
      </c>
      <c r="D86" s="51">
        <v>-3206</v>
      </c>
      <c r="E86" s="52">
        <f t="shared" si="12"/>
        <v>-0.15658140985651903</v>
      </c>
    </row>
    <row r="87" spans="2:5" s="4" customFormat="1" ht="11.25" customHeight="1" thickBot="1" x14ac:dyDescent="0.25">
      <c r="B87" s="53" t="s">
        <v>51</v>
      </c>
      <c r="C87" s="54">
        <f>+SUM(C85:C86)</f>
        <v>849</v>
      </c>
      <c r="D87" s="54">
        <f>+SUM(D85:D86)</f>
        <v>-1037</v>
      </c>
      <c r="E87" s="55" t="s">
        <v>1</v>
      </c>
    </row>
    <row r="88" spans="2:5" s="4" customFormat="1" ht="11.25" customHeight="1" x14ac:dyDescent="0.2">
      <c r="B88" s="84" t="s">
        <v>112</v>
      </c>
      <c r="C88" s="31">
        <v>-288</v>
      </c>
      <c r="D88" s="31">
        <v>-376</v>
      </c>
      <c r="E88" s="56">
        <f t="shared" si="12"/>
        <v>-0.23404255319148937</v>
      </c>
    </row>
    <row r="89" spans="2:5" s="4" customFormat="1" ht="11.25" customHeight="1" x14ac:dyDescent="0.2">
      <c r="B89" s="57" t="s">
        <v>54</v>
      </c>
      <c r="C89" s="44">
        <v>-229</v>
      </c>
      <c r="D89" s="44">
        <v>-155</v>
      </c>
      <c r="E89" s="58">
        <f t="shared" si="12"/>
        <v>0.47741935483870979</v>
      </c>
    </row>
    <row r="90" spans="2:5" s="4" customFormat="1" ht="11.25" customHeight="1" thickBot="1" x14ac:dyDescent="0.25">
      <c r="B90" s="50" t="s">
        <v>55</v>
      </c>
      <c r="C90" s="51">
        <v>-55</v>
      </c>
      <c r="D90" s="51">
        <v>-179</v>
      </c>
      <c r="E90" s="134">
        <f t="shared" si="12"/>
        <v>-0.6927374301675977</v>
      </c>
    </row>
    <row r="91" spans="2:5" s="4" customFormat="1" ht="11.25" customHeight="1" thickBot="1" x14ac:dyDescent="0.25">
      <c r="B91" s="53" t="s">
        <v>96</v>
      </c>
      <c r="C91" s="54">
        <f>+SUM(C87:C90)</f>
        <v>277</v>
      </c>
      <c r="D91" s="54">
        <f>+SUM(D87:D90)</f>
        <v>-1747</v>
      </c>
      <c r="E91" s="91" t="s">
        <v>1</v>
      </c>
    </row>
    <row r="92" spans="2:5" s="4" customFormat="1" ht="11.25" customHeight="1" thickBot="1" x14ac:dyDescent="0.25">
      <c r="B92" s="65" t="s">
        <v>169</v>
      </c>
      <c r="C92" s="68">
        <f>+C91</f>
        <v>277</v>
      </c>
      <c r="D92" s="68">
        <f>+D91</f>
        <v>-1747</v>
      </c>
      <c r="E92" s="133" t="s">
        <v>1</v>
      </c>
    </row>
    <row r="93" spans="2:5" s="4" customFormat="1" ht="11.25" customHeight="1" x14ac:dyDescent="0.25">
      <c r="B93" s="27"/>
      <c r="C93" s="27"/>
      <c r="D93" s="27"/>
      <c r="E93" s="27"/>
    </row>
    <row r="94" spans="2:5" s="4" customFormat="1" ht="11.25" customHeight="1" x14ac:dyDescent="0.25">
      <c r="B94" s="1" t="s">
        <v>113</v>
      </c>
      <c r="C94" s="27"/>
      <c r="D94" s="27"/>
      <c r="E94" s="27"/>
    </row>
    <row r="95" spans="2:5" s="4" customFormat="1" ht="11.25" customHeight="1" x14ac:dyDescent="0.25">
      <c r="B95" s="27"/>
      <c r="C95" s="27"/>
      <c r="D95" s="27"/>
      <c r="E95" s="27"/>
    </row>
    <row r="96" spans="2:5" s="4" customFormat="1" ht="11.25" customHeight="1" thickBot="1" x14ac:dyDescent="0.25">
      <c r="B96" s="146" t="s">
        <v>182</v>
      </c>
      <c r="C96" s="138" t="s">
        <v>241</v>
      </c>
      <c r="D96" s="138" t="s">
        <v>242</v>
      </c>
      <c r="E96" s="138" t="s">
        <v>139</v>
      </c>
    </row>
    <row r="97" spans="2:5" s="4" customFormat="1" ht="11.25" customHeight="1" x14ac:dyDescent="0.2">
      <c r="B97" s="85" t="s">
        <v>47</v>
      </c>
      <c r="C97" s="186">
        <v>116801</v>
      </c>
      <c r="D97" s="186">
        <v>74072</v>
      </c>
      <c r="E97" s="187">
        <f t="shared" ref="E97:E104" si="13">+C97/D97-1</f>
        <v>0.57685765201425632</v>
      </c>
    </row>
    <row r="98" spans="2:5" s="4" customFormat="1" ht="12" thickBot="1" x14ac:dyDescent="0.25">
      <c r="B98" s="57" t="s">
        <v>48</v>
      </c>
      <c r="C98" s="44">
        <v>-84765</v>
      </c>
      <c r="D98" s="44">
        <v>-76853</v>
      </c>
      <c r="E98" s="86">
        <f t="shared" si="13"/>
        <v>0.10294978725619042</v>
      </c>
    </row>
    <row r="99" spans="2:5" s="4" customFormat="1" ht="11.25" customHeight="1" thickBot="1" x14ac:dyDescent="0.25">
      <c r="B99" s="87" t="s">
        <v>195</v>
      </c>
      <c r="C99" s="32">
        <f>+SUM(C97:C98)</f>
        <v>32036</v>
      </c>
      <c r="D99" s="32">
        <f>+SUM(D97:D98)</f>
        <v>-2781</v>
      </c>
      <c r="E99" s="90" t="s">
        <v>1</v>
      </c>
    </row>
    <row r="100" spans="2:5" s="4" customFormat="1" ht="11.25" customHeight="1" x14ac:dyDescent="0.2">
      <c r="B100" s="57" t="s">
        <v>53</v>
      </c>
      <c r="C100" s="44">
        <v>-7357</v>
      </c>
      <c r="D100" s="44">
        <v>-7388</v>
      </c>
      <c r="E100" s="86">
        <f t="shared" si="13"/>
        <v>-4.195993502977835E-3</v>
      </c>
    </row>
    <row r="101" spans="2:5" s="4" customFormat="1" ht="11.25" customHeight="1" x14ac:dyDescent="0.2">
      <c r="B101" s="25" t="s">
        <v>54</v>
      </c>
      <c r="C101" s="31">
        <v>-16092</v>
      </c>
      <c r="D101" s="31">
        <v>-12889</v>
      </c>
      <c r="E101" s="88">
        <f t="shared" si="13"/>
        <v>0.24850647839242757</v>
      </c>
    </row>
    <row r="102" spans="2:5" s="4" customFormat="1" ht="11.25" customHeight="1" thickBot="1" x14ac:dyDescent="0.25">
      <c r="B102" s="59" t="s">
        <v>55</v>
      </c>
      <c r="C102" s="60">
        <v>1839</v>
      </c>
      <c r="D102" s="60">
        <v>1517</v>
      </c>
      <c r="E102" s="89">
        <f t="shared" si="13"/>
        <v>0.21226104152933423</v>
      </c>
    </row>
    <row r="103" spans="2:5" s="4" customFormat="1" ht="11.25" customHeight="1" thickBot="1" x14ac:dyDescent="0.25">
      <c r="B103" s="69" t="s">
        <v>84</v>
      </c>
      <c r="C103" s="33">
        <f>+SUM(C99:C102)</f>
        <v>10426</v>
      </c>
      <c r="D103" s="33">
        <f>+SUM(D99:D102)</f>
        <v>-21541</v>
      </c>
      <c r="E103" s="90" t="s">
        <v>1</v>
      </c>
    </row>
    <row r="104" spans="2:5" s="4" customFormat="1" ht="11.25" customHeight="1" thickBot="1" x14ac:dyDescent="0.25">
      <c r="B104" s="59" t="s">
        <v>102</v>
      </c>
      <c r="C104" s="60">
        <v>-1108</v>
      </c>
      <c r="D104" s="60">
        <v>-1061</v>
      </c>
      <c r="E104" s="89">
        <f t="shared" si="13"/>
        <v>4.429783223374173E-2</v>
      </c>
    </row>
    <row r="105" spans="2:5" s="4" customFormat="1" ht="11.25" customHeight="1" thickBot="1" x14ac:dyDescent="0.25">
      <c r="B105" s="69" t="s">
        <v>184</v>
      </c>
      <c r="C105" s="33">
        <f>+C103+C104</f>
        <v>9318</v>
      </c>
      <c r="D105" s="33">
        <f>+D103+D104</f>
        <v>-22602</v>
      </c>
      <c r="E105" s="90" t="s">
        <v>1</v>
      </c>
    </row>
    <row r="106" spans="2:5" s="4" customFormat="1" ht="11.25" customHeight="1" thickBot="1" x14ac:dyDescent="0.25">
      <c r="B106" s="53" t="s">
        <v>4</v>
      </c>
      <c r="C106" s="54">
        <v>12247</v>
      </c>
      <c r="D106" s="54">
        <v>-19709</v>
      </c>
      <c r="E106" s="91" t="s">
        <v>1</v>
      </c>
    </row>
    <row r="107" spans="2:5" s="4" customFormat="1" ht="11.25" customHeight="1" thickBot="1" x14ac:dyDescent="0.25">
      <c r="B107" s="69" t="s">
        <v>101</v>
      </c>
      <c r="C107" s="33">
        <v>12217</v>
      </c>
      <c r="D107" s="33">
        <v>-19748</v>
      </c>
      <c r="E107" s="90" t="s">
        <v>1</v>
      </c>
    </row>
    <row r="108" spans="2:5" s="4" customFormat="1" ht="11.25" customHeight="1" x14ac:dyDescent="0.25">
      <c r="B108" s="27"/>
      <c r="C108" s="27"/>
      <c r="D108" s="27"/>
      <c r="E108" s="27"/>
    </row>
    <row r="109" spans="2:5" s="4" customFormat="1" ht="11.25" customHeight="1" x14ac:dyDescent="0.25">
      <c r="B109" s="1" t="s">
        <v>115</v>
      </c>
      <c r="C109" s="27"/>
      <c r="D109" s="27"/>
      <c r="E109" s="27"/>
    </row>
    <row r="110" spans="2:5" s="4" customFormat="1" ht="11.5" x14ac:dyDescent="0.25">
      <c r="B110" s="27"/>
      <c r="C110" s="27"/>
      <c r="D110" s="27"/>
      <c r="E110" s="27"/>
    </row>
    <row r="111" spans="2:5" s="4" customFormat="1" ht="11.25" customHeight="1" thickBot="1" x14ac:dyDescent="0.25">
      <c r="B111" s="146" t="s">
        <v>182</v>
      </c>
      <c r="C111" s="138" t="s">
        <v>241</v>
      </c>
      <c r="D111" s="138" t="s">
        <v>242</v>
      </c>
      <c r="E111" s="138" t="s">
        <v>139</v>
      </c>
    </row>
    <row r="112" spans="2:5" s="4" customFormat="1" ht="11.25" customHeight="1" thickBot="1" x14ac:dyDescent="0.25">
      <c r="B112" s="59" t="s">
        <v>53</v>
      </c>
      <c r="C112" s="60">
        <v>-1955</v>
      </c>
      <c r="D112" s="60">
        <v>-3443</v>
      </c>
      <c r="E112" s="61">
        <f t="shared" ref="E112:E116" si="14">+C112/D112-1</f>
        <v>-0.43218123729305835</v>
      </c>
    </row>
    <row r="113" spans="1:5" s="4" customFormat="1" ht="11.25" customHeight="1" thickBot="1" x14ac:dyDescent="0.25">
      <c r="B113" s="69" t="s">
        <v>116</v>
      </c>
      <c r="C113" s="33">
        <f>+C112</f>
        <v>-1955</v>
      </c>
      <c r="D113" s="33">
        <f>+D112</f>
        <v>-3443</v>
      </c>
      <c r="E113" s="77">
        <f t="shared" si="14"/>
        <v>-0.43218123729305835</v>
      </c>
    </row>
    <row r="114" spans="1:5" s="4" customFormat="1" ht="11.25" customHeight="1" thickBot="1" x14ac:dyDescent="0.25">
      <c r="B114" s="53" t="s">
        <v>110</v>
      </c>
      <c r="C114" s="54">
        <f>+C113</f>
        <v>-1955</v>
      </c>
      <c r="D114" s="54">
        <f>+D113</f>
        <v>-3443</v>
      </c>
      <c r="E114" s="55">
        <f t="shared" si="14"/>
        <v>-0.43218123729305835</v>
      </c>
    </row>
    <row r="115" spans="1:5" s="4" customFormat="1" ht="11.25" customHeight="1" thickBot="1" x14ac:dyDescent="0.25">
      <c r="B115" s="69" t="s">
        <v>4</v>
      </c>
      <c r="C115" s="33">
        <v>-1944</v>
      </c>
      <c r="D115" s="33">
        <v>-3443</v>
      </c>
      <c r="E115" s="77">
        <f t="shared" si="14"/>
        <v>-0.43537612547197213</v>
      </c>
    </row>
    <row r="116" spans="1:5" s="4" customFormat="1" ht="11.25" customHeight="1" thickBot="1" x14ac:dyDescent="0.25">
      <c r="B116" s="53" t="s">
        <v>101</v>
      </c>
      <c r="C116" s="60">
        <v>-1944</v>
      </c>
      <c r="D116" s="60">
        <v>-3443</v>
      </c>
      <c r="E116" s="61">
        <f t="shared" si="14"/>
        <v>-0.43537612547197213</v>
      </c>
    </row>
    <row r="117" spans="1:5" s="4" customFormat="1" ht="11.25" customHeight="1" x14ac:dyDescent="0.25">
      <c r="B117" s="27"/>
      <c r="C117" s="27"/>
      <c r="D117" s="27"/>
      <c r="E117" s="27"/>
    </row>
    <row r="118" spans="1:5" s="4" customFormat="1" ht="11.25" customHeight="1" x14ac:dyDescent="0.25">
      <c r="B118" s="27"/>
      <c r="C118" s="27"/>
      <c r="D118" s="27"/>
      <c r="E118" s="27"/>
    </row>
    <row r="119" spans="1:5" s="4" customFormat="1" ht="11.25" customHeight="1" x14ac:dyDescent="0.25">
      <c r="B119" s="27"/>
      <c r="C119" s="27"/>
      <c r="D119" s="27"/>
      <c r="E119" s="27"/>
    </row>
    <row r="120" spans="1:5" s="4" customFormat="1" ht="11.25" customHeight="1" x14ac:dyDescent="0.25">
      <c r="B120" s="27"/>
      <c r="C120" s="27"/>
      <c r="D120" s="27"/>
      <c r="E120" s="27"/>
    </row>
    <row r="121" spans="1:5" s="4" customFormat="1" ht="11.25" customHeight="1" x14ac:dyDescent="0.25">
      <c r="B121" s="27"/>
      <c r="C121" s="27"/>
      <c r="D121" s="27"/>
      <c r="E121" s="27"/>
    </row>
    <row r="122" spans="1:5" s="4" customFormat="1" ht="11.25" customHeight="1" x14ac:dyDescent="0.25">
      <c r="B122" s="27"/>
      <c r="C122" s="27"/>
      <c r="D122" s="27"/>
      <c r="E122" s="27"/>
    </row>
    <row r="123" spans="1:5" s="4" customFormat="1" ht="11.25" customHeight="1" x14ac:dyDescent="0.25">
      <c r="B123" s="27"/>
      <c r="C123" s="27"/>
      <c r="D123" s="27"/>
      <c r="E123" s="27"/>
    </row>
    <row r="124" spans="1:5" s="4" customFormat="1" ht="11.25" customHeight="1" x14ac:dyDescent="0.25">
      <c r="B124" s="27"/>
      <c r="C124" s="27"/>
      <c r="D124" s="27"/>
      <c r="E124" s="27"/>
    </row>
    <row r="125" spans="1:5" s="4" customFormat="1" ht="11.25" customHeight="1" x14ac:dyDescent="0.25">
      <c r="B125" s="27"/>
      <c r="C125" s="27"/>
      <c r="D125" s="27"/>
      <c r="E125" s="27"/>
    </row>
    <row r="126" spans="1:5" s="4" customFormat="1" ht="11.25" customHeight="1" x14ac:dyDescent="0.25">
      <c r="B126" s="27"/>
      <c r="C126" s="27"/>
      <c r="D126" s="27"/>
      <c r="E126" s="27"/>
    </row>
    <row r="127" spans="1:5" s="4" customFormat="1" ht="11.25" customHeight="1" x14ac:dyDescent="0.35">
      <c r="A127"/>
      <c r="B127" s="27"/>
      <c r="C127" s="27"/>
      <c r="D127" s="27"/>
      <c r="E127" s="2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sheetPr>
    <pageSetUpPr autoPageBreaks="0"/>
  </sheetPr>
  <dimension ref="A1:E10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81640625" customWidth="1"/>
  </cols>
  <sheetData>
    <row r="1" spans="1:5" x14ac:dyDescent="0.35">
      <c r="A1" s="4"/>
    </row>
    <row r="2" spans="1:5" x14ac:dyDescent="0.35">
      <c r="B2" s="2" t="s">
        <v>117</v>
      </c>
    </row>
    <row r="3" spans="1:5" ht="12.75" customHeight="1" x14ac:dyDescent="0.35"/>
    <row r="4" spans="1:5" s="4" customFormat="1" ht="11.25" customHeight="1" thickBot="1" x14ac:dyDescent="0.25">
      <c r="B4" s="143" t="s">
        <v>183</v>
      </c>
      <c r="C4" s="144" t="s">
        <v>241</v>
      </c>
      <c r="D4" s="144" t="s">
        <v>242</v>
      </c>
      <c r="E4" s="144" t="s">
        <v>197</v>
      </c>
    </row>
    <row r="5" spans="1:5" s="4" customFormat="1" ht="11.25" customHeight="1" x14ac:dyDescent="0.2">
      <c r="B5" s="36" t="s">
        <v>47</v>
      </c>
      <c r="C5" s="44">
        <v>291620</v>
      </c>
      <c r="D5" s="44">
        <v>278614</v>
      </c>
      <c r="E5" s="37">
        <f t="shared" ref="E5:E8" si="0">+C5/D5-1</f>
        <v>4.6681071302949517E-2</v>
      </c>
    </row>
    <row r="6" spans="1:5" s="4" customFormat="1" ht="11.25" customHeight="1" x14ac:dyDescent="0.2">
      <c r="B6" s="38" t="s">
        <v>158</v>
      </c>
      <c r="C6" s="31">
        <v>319428</v>
      </c>
      <c r="D6" s="31">
        <v>-189902</v>
      </c>
      <c r="E6" s="39" t="s">
        <v>1</v>
      </c>
    </row>
    <row r="7" spans="1:5" s="4" customFormat="1" ht="11.25" customHeight="1" x14ac:dyDescent="0.2">
      <c r="B7" s="40" t="s">
        <v>4</v>
      </c>
      <c r="C7" s="45">
        <v>326716</v>
      </c>
      <c r="D7" s="45">
        <v>-182128</v>
      </c>
      <c r="E7" s="41" t="s">
        <v>1</v>
      </c>
    </row>
    <row r="8" spans="1:5" s="4" customFormat="1" ht="11.25" customHeight="1" x14ac:dyDescent="0.2">
      <c r="B8" s="42" t="s">
        <v>101</v>
      </c>
      <c r="C8" s="46">
        <v>132333</v>
      </c>
      <c r="D8" s="47">
        <v>135674</v>
      </c>
      <c r="E8" s="43">
        <f t="shared" si="0"/>
        <v>-2.4625204534398648E-2</v>
      </c>
    </row>
    <row r="9" spans="1:5" s="4" customFormat="1" ht="11.25" customHeight="1" x14ac:dyDescent="0.2">
      <c r="B9" s="40" t="s">
        <v>159</v>
      </c>
      <c r="C9" s="45">
        <v>330758</v>
      </c>
      <c r="D9" s="45">
        <v>-156518</v>
      </c>
      <c r="E9" s="41" t="s">
        <v>1</v>
      </c>
    </row>
    <row r="10" spans="1:5" s="4" customFormat="1" ht="11.25" customHeight="1" x14ac:dyDescent="0.2"/>
    <row r="11" spans="1:5" s="4" customFormat="1" ht="11.25" customHeight="1" x14ac:dyDescent="0.2"/>
    <row r="12" spans="1:5" s="4" customFormat="1" ht="11.25" customHeight="1" x14ac:dyDescent="0.2"/>
    <row r="13" spans="1:5" s="4" customFormat="1" ht="11.25" customHeight="1" x14ac:dyDescent="0.2"/>
    <row r="14" spans="1:5" s="4" customFormat="1" ht="11.25" customHeight="1" x14ac:dyDescent="0.2"/>
    <row r="15" spans="1:5" s="4" customFormat="1" ht="11.25" customHeight="1" x14ac:dyDescent="0.2"/>
    <row r="16" spans="1:5" s="4" customFormat="1" ht="11.25" customHeight="1" x14ac:dyDescent="0.2"/>
    <row r="17" s="4" customFormat="1" ht="11.25" customHeight="1" x14ac:dyDescent="0.2"/>
    <row r="18" s="4" customFormat="1" ht="11.25" customHeight="1" x14ac:dyDescent="0.2"/>
    <row r="19" s="4" customFormat="1" ht="11.25" customHeight="1" x14ac:dyDescent="0.2"/>
    <row r="20" s="4" customFormat="1" ht="11.25" customHeight="1" x14ac:dyDescent="0.2"/>
    <row r="21" s="4" customFormat="1" ht="11.25" customHeight="1" x14ac:dyDescent="0.2"/>
    <row r="22" s="4" customFormat="1" ht="11.25" customHeight="1" x14ac:dyDescent="0.2"/>
    <row r="23" s="4" customFormat="1" ht="11.25" customHeight="1" x14ac:dyDescent="0.2"/>
    <row r="24" s="4" customFormat="1" ht="11.25" customHeight="1" x14ac:dyDescent="0.2"/>
    <row r="25" s="4" customFormat="1" ht="11.25" customHeight="1" x14ac:dyDescent="0.2"/>
    <row r="26" s="4" customFormat="1" ht="11.25" customHeight="1" x14ac:dyDescent="0.2"/>
    <row r="27" s="4" customFormat="1" ht="11.25" customHeight="1" x14ac:dyDescent="0.2"/>
    <row r="28" s="4" customFormat="1" ht="11.25" customHeight="1" x14ac:dyDescent="0.2"/>
    <row r="29" s="4" customFormat="1" ht="11.25" customHeight="1" x14ac:dyDescent="0.2"/>
    <row r="30" s="4" customFormat="1" ht="11.25" customHeight="1" x14ac:dyDescent="0.2"/>
    <row r="31" s="4" customFormat="1" ht="11.25" customHeight="1" x14ac:dyDescent="0.2"/>
    <row r="32" s="4" customFormat="1" ht="11.25" customHeight="1" x14ac:dyDescent="0.2"/>
    <row r="33" s="4" customFormat="1" ht="11.25" customHeight="1" x14ac:dyDescent="0.2"/>
    <row r="34" s="4" customFormat="1" ht="11.25" customHeight="1" x14ac:dyDescent="0.2"/>
    <row r="35" s="4" customFormat="1" ht="11.25" customHeight="1" x14ac:dyDescent="0.2"/>
    <row r="36" s="4" customFormat="1" ht="11.25" customHeight="1" x14ac:dyDescent="0.2"/>
    <row r="37" s="4" customFormat="1" ht="11.25" customHeight="1" x14ac:dyDescent="0.2"/>
    <row r="38" s="4" customFormat="1" ht="11.25" customHeight="1" x14ac:dyDescent="0.2"/>
    <row r="39" s="4" customFormat="1" ht="11.25" customHeight="1" x14ac:dyDescent="0.2"/>
    <row r="40" s="4" customFormat="1" ht="11.25" customHeight="1" x14ac:dyDescent="0.2"/>
    <row r="41" s="4" customFormat="1" ht="11.25" customHeight="1" x14ac:dyDescent="0.2"/>
    <row r="42" s="4" customFormat="1" ht="11.25" customHeight="1" x14ac:dyDescent="0.2"/>
    <row r="43" s="4" customFormat="1" ht="11.25" customHeight="1" x14ac:dyDescent="0.2"/>
    <row r="44" s="4" customFormat="1" ht="11.25" customHeight="1" x14ac:dyDescent="0.2"/>
    <row r="45" s="4" customFormat="1" ht="11.25" customHeight="1" x14ac:dyDescent="0.2"/>
    <row r="46" s="4" customFormat="1" ht="11.25" customHeight="1" x14ac:dyDescent="0.2"/>
    <row r="47" s="4" customFormat="1" ht="11.25" customHeight="1" x14ac:dyDescent="0.2"/>
    <row r="48" s="4" customFormat="1" ht="11.25" customHeight="1" x14ac:dyDescent="0.2"/>
    <row r="49" s="4" customFormat="1" ht="11.25" customHeight="1" x14ac:dyDescent="0.2"/>
    <row r="50" s="4" customFormat="1" ht="11.25" customHeight="1" x14ac:dyDescent="0.2"/>
    <row r="51" s="4" customFormat="1" ht="11.25" customHeight="1" x14ac:dyDescent="0.2"/>
    <row r="52" s="4" customFormat="1" ht="11.25" customHeight="1" x14ac:dyDescent="0.2"/>
    <row r="53" s="4" customFormat="1" ht="11.25" customHeight="1" x14ac:dyDescent="0.2"/>
    <row r="54" s="4" customFormat="1" ht="11.25" customHeight="1" x14ac:dyDescent="0.2"/>
    <row r="55" s="4" customFormat="1" ht="11.25" customHeight="1" x14ac:dyDescent="0.2"/>
    <row r="56" s="4" customFormat="1" ht="11.25" customHeight="1" x14ac:dyDescent="0.2"/>
    <row r="57" s="4" customFormat="1" ht="11.25" customHeight="1" x14ac:dyDescent="0.2"/>
    <row r="58" s="4" customFormat="1" ht="11.25" customHeight="1" x14ac:dyDescent="0.2"/>
    <row r="59" s="4" customFormat="1" ht="11.25" customHeight="1" x14ac:dyDescent="0.2"/>
    <row r="60" s="4" customFormat="1" ht="11.25" customHeight="1" x14ac:dyDescent="0.2"/>
    <row r="61" s="4" customFormat="1" ht="11.25" customHeight="1" x14ac:dyDescent="0.2"/>
    <row r="62" s="4" customFormat="1" ht="11.25" customHeight="1" x14ac:dyDescent="0.2"/>
    <row r="63" s="4" customFormat="1" ht="11.25" customHeight="1" x14ac:dyDescent="0.2"/>
    <row r="64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sheetPr>
    <pageSetUpPr autoPageBreaks="0"/>
  </sheetPr>
  <dimension ref="A1:H125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7.1796875" customWidth="1"/>
  </cols>
  <sheetData>
    <row r="1" spans="1:7" x14ac:dyDescent="0.35">
      <c r="A1" s="4"/>
    </row>
    <row r="2" spans="1:7" x14ac:dyDescent="0.35">
      <c r="B2" s="2" t="s">
        <v>118</v>
      </c>
    </row>
    <row r="3" spans="1:7" ht="12.75" customHeight="1" x14ac:dyDescent="0.35"/>
    <row r="4" spans="1:7" s="4" customFormat="1" ht="11.25" customHeight="1" thickBot="1" x14ac:dyDescent="0.25">
      <c r="B4" s="145" t="s">
        <v>114</v>
      </c>
      <c r="C4" s="145" t="s">
        <v>253</v>
      </c>
      <c r="D4" s="145" t="s">
        <v>249</v>
      </c>
      <c r="E4" s="145" t="s">
        <v>250</v>
      </c>
      <c r="F4" s="145" t="s">
        <v>251</v>
      </c>
      <c r="G4" s="145" t="s">
        <v>252</v>
      </c>
    </row>
    <row r="5" spans="1:7" s="4" customFormat="1" ht="11.25" customHeight="1" x14ac:dyDescent="0.2">
      <c r="B5" s="57" t="s">
        <v>19</v>
      </c>
      <c r="C5" s="44">
        <v>1586603</v>
      </c>
      <c r="D5" s="44">
        <v>1131323</v>
      </c>
      <c r="E5" s="44">
        <v>1746657</v>
      </c>
      <c r="F5" s="44">
        <v>1231474</v>
      </c>
      <c r="G5" s="44">
        <v>1298656</v>
      </c>
    </row>
    <row r="6" spans="1:7" s="4" customFormat="1" ht="11.25" customHeight="1" x14ac:dyDescent="0.2">
      <c r="B6" s="25" t="s">
        <v>6</v>
      </c>
      <c r="C6" s="31">
        <v>4732610</v>
      </c>
      <c r="D6" s="31">
        <v>4071859</v>
      </c>
      <c r="E6" s="31">
        <v>5969955</v>
      </c>
      <c r="F6" s="31">
        <v>5134399</v>
      </c>
      <c r="G6" s="31">
        <v>5797059</v>
      </c>
    </row>
    <row r="7" spans="1:7" s="4" customFormat="1" ht="11.25" customHeight="1" x14ac:dyDescent="0.2">
      <c r="B7" s="48" t="s">
        <v>119</v>
      </c>
      <c r="C7" s="45">
        <f>+C5+C6</f>
        <v>6319213</v>
      </c>
      <c r="D7" s="45">
        <f>+D5+D6</f>
        <v>5203182</v>
      </c>
      <c r="E7" s="45">
        <f t="shared" ref="E7:G7" si="0">+E5+E6</f>
        <v>7716612</v>
      </c>
      <c r="F7" s="45">
        <f t="shared" si="0"/>
        <v>6365873</v>
      </c>
      <c r="G7" s="45">
        <f t="shared" si="0"/>
        <v>7095715</v>
      </c>
    </row>
    <row r="8" spans="1:7" s="4" customFormat="1" ht="11.25" customHeight="1" x14ac:dyDescent="0.2">
      <c r="B8" s="25" t="s">
        <v>42</v>
      </c>
      <c r="C8" s="31">
        <v>1112435</v>
      </c>
      <c r="D8" s="31">
        <v>1078394</v>
      </c>
      <c r="E8" s="31">
        <v>1479441</v>
      </c>
      <c r="F8" s="31">
        <v>1226685</v>
      </c>
      <c r="G8" s="31">
        <v>1066654</v>
      </c>
    </row>
    <row r="9" spans="1:7" s="4" customFormat="1" ht="11.25" customHeight="1" x14ac:dyDescent="0.2">
      <c r="B9" s="57" t="s">
        <v>34</v>
      </c>
      <c r="C9" s="44">
        <v>2599843</v>
      </c>
      <c r="D9" s="44">
        <v>1943284</v>
      </c>
      <c r="E9" s="44">
        <v>2964996</v>
      </c>
      <c r="F9" s="44">
        <v>2488934</v>
      </c>
      <c r="G9" s="44">
        <v>3401206</v>
      </c>
    </row>
    <row r="10" spans="1:7" s="4" customFormat="1" ht="11.25" customHeight="1" x14ac:dyDescent="0.2">
      <c r="B10" s="23" t="s">
        <v>120</v>
      </c>
      <c r="C10" s="47">
        <f>+C8+C9</f>
        <v>3712278</v>
      </c>
      <c r="D10" s="47">
        <f>+D8+D9</f>
        <v>3021678</v>
      </c>
      <c r="E10" s="47">
        <f t="shared" ref="E10:G10" si="1">+E8+E9</f>
        <v>4444437</v>
      </c>
      <c r="F10" s="47">
        <f t="shared" si="1"/>
        <v>3715619</v>
      </c>
      <c r="G10" s="47">
        <f t="shared" si="1"/>
        <v>4467860</v>
      </c>
    </row>
    <row r="11" spans="1:7" s="4" customFormat="1" ht="11.5" x14ac:dyDescent="0.2">
      <c r="B11" s="123" t="s">
        <v>121</v>
      </c>
      <c r="C11" s="44">
        <v>1103635</v>
      </c>
      <c r="D11" s="44">
        <v>970437</v>
      </c>
      <c r="E11" s="44">
        <v>1359787</v>
      </c>
      <c r="F11" s="44">
        <v>1110595</v>
      </c>
      <c r="G11" s="44">
        <v>962950</v>
      </c>
    </row>
    <row r="12" spans="1:7" s="4" customFormat="1" ht="11.25" customHeight="1" x14ac:dyDescent="0.2">
      <c r="B12" s="14" t="s">
        <v>122</v>
      </c>
      <c r="C12" s="31">
        <v>1503300</v>
      </c>
      <c r="D12" s="31">
        <v>1211067</v>
      </c>
      <c r="E12" s="31">
        <v>1912388</v>
      </c>
      <c r="F12" s="31">
        <v>1539659</v>
      </c>
      <c r="G12" s="31">
        <v>1664905</v>
      </c>
    </row>
    <row r="13" spans="1:7" s="4" customFormat="1" ht="11.25" customHeight="1" x14ac:dyDescent="0.2">
      <c r="B13" s="48" t="s">
        <v>123</v>
      </c>
      <c r="C13" s="45">
        <f>+C11+C12</f>
        <v>2606935</v>
      </c>
      <c r="D13" s="45">
        <f>+D11+D12</f>
        <v>2181504</v>
      </c>
      <c r="E13" s="45">
        <f t="shared" ref="E13:G13" si="2">+E11+E12</f>
        <v>3272175</v>
      </c>
      <c r="F13" s="45">
        <f t="shared" si="2"/>
        <v>2650254</v>
      </c>
      <c r="G13" s="45">
        <f t="shared" si="2"/>
        <v>2627855</v>
      </c>
    </row>
    <row r="14" spans="1:7" s="4" customFormat="1" ht="11.25" customHeight="1" x14ac:dyDescent="0.2">
      <c r="B14" s="13" t="s">
        <v>124</v>
      </c>
      <c r="C14" s="47">
        <f>+C10+C13</f>
        <v>6319213</v>
      </c>
      <c r="D14" s="47">
        <f>+D10+D13</f>
        <v>5203182</v>
      </c>
      <c r="E14" s="47">
        <f t="shared" ref="E14:G14" si="3">+E10+E13</f>
        <v>7716612</v>
      </c>
      <c r="F14" s="47">
        <f t="shared" si="3"/>
        <v>6365873</v>
      </c>
      <c r="G14" s="47">
        <f t="shared" si="3"/>
        <v>7095715</v>
      </c>
    </row>
    <row r="15" spans="1:7" s="4" customFormat="1" ht="11.25" customHeight="1" x14ac:dyDescent="0.2"/>
    <row r="16" spans="1:7" s="4" customFormat="1" ht="11.25" customHeight="1" x14ac:dyDescent="0.2"/>
    <row r="17" spans="2:7" s="4" customFormat="1" ht="11.5" x14ac:dyDescent="0.2">
      <c r="B17" s="11" t="s">
        <v>125</v>
      </c>
    </row>
    <row r="18" spans="2:7" s="4" customFormat="1" ht="11.25" customHeight="1" x14ac:dyDescent="0.2"/>
    <row r="19" spans="2:7" s="4" customFormat="1" ht="11.25" customHeight="1" thickBot="1" x14ac:dyDescent="0.25">
      <c r="B19" s="145" t="s">
        <v>114</v>
      </c>
      <c r="C19" s="145" t="s">
        <v>253</v>
      </c>
      <c r="D19" s="145" t="s">
        <v>249</v>
      </c>
      <c r="E19" s="145" t="s">
        <v>250</v>
      </c>
      <c r="F19" s="145" t="s">
        <v>251</v>
      </c>
      <c r="G19" s="145" t="s">
        <v>252</v>
      </c>
    </row>
    <row r="20" spans="2:7" s="4" customFormat="1" ht="11.25" customHeight="1" x14ac:dyDescent="0.2">
      <c r="B20" s="57" t="s">
        <v>51</v>
      </c>
      <c r="C20" s="44">
        <v>242435</v>
      </c>
      <c r="D20" s="44">
        <v>201901</v>
      </c>
      <c r="E20" s="44">
        <v>272412</v>
      </c>
      <c r="F20" s="44">
        <v>229691</v>
      </c>
      <c r="G20" s="44">
        <v>254456</v>
      </c>
    </row>
    <row r="21" spans="2:7" s="4" customFormat="1" ht="11.25" customHeight="1" x14ac:dyDescent="0.2">
      <c r="B21" s="23" t="s">
        <v>100</v>
      </c>
      <c r="C21" s="47">
        <f>+IS!C18</f>
        <v>306696</v>
      </c>
      <c r="D21" s="47">
        <f>+IS!D18</f>
        <v>-178388</v>
      </c>
      <c r="E21" s="47">
        <v>590572</v>
      </c>
      <c r="F21" s="47">
        <v>-151293</v>
      </c>
      <c r="G21" s="47">
        <v>589884</v>
      </c>
    </row>
    <row r="22" spans="2:7" s="4" customFormat="1" ht="11.25" customHeight="1" x14ac:dyDescent="0.2">
      <c r="B22" s="123" t="s">
        <v>162</v>
      </c>
      <c r="C22" s="44">
        <v>10472</v>
      </c>
      <c r="D22" s="44">
        <v>31116</v>
      </c>
      <c r="E22" s="44">
        <v>56929</v>
      </c>
      <c r="F22" s="44">
        <v>7241</v>
      </c>
      <c r="G22" s="44">
        <v>8061</v>
      </c>
    </row>
    <row r="23" spans="2:7" s="4" customFormat="1" ht="11.25" customHeight="1" x14ac:dyDescent="0.2">
      <c r="B23" s="14" t="s">
        <v>176</v>
      </c>
      <c r="C23" s="31">
        <v>317168</v>
      </c>
      <c r="D23" s="31">
        <v>-147272</v>
      </c>
      <c r="E23" s="31">
        <v>647501</v>
      </c>
      <c r="F23" s="31">
        <v>-144052</v>
      </c>
      <c r="G23" s="31">
        <v>1482</v>
      </c>
    </row>
    <row r="24" spans="2:7" s="4" customFormat="1" ht="11.25" customHeight="1" x14ac:dyDescent="0.2">
      <c r="B24" s="123" t="s">
        <v>60</v>
      </c>
      <c r="C24" s="44">
        <v>-35704</v>
      </c>
      <c r="D24" s="44">
        <v>88628</v>
      </c>
      <c r="E24" s="44">
        <v>-183663</v>
      </c>
      <c r="F24" s="44">
        <v>78590</v>
      </c>
      <c r="G24" s="44">
        <v>61258</v>
      </c>
    </row>
    <row r="25" spans="2:7" s="4" customFormat="1" ht="11.25" customHeight="1" x14ac:dyDescent="0.2">
      <c r="B25" s="14" t="s">
        <v>153</v>
      </c>
      <c r="C25" s="31">
        <v>281464</v>
      </c>
      <c r="D25" s="31">
        <v>-58644</v>
      </c>
      <c r="E25" s="31">
        <v>463838</v>
      </c>
      <c r="F25" s="31">
        <v>-65462</v>
      </c>
      <c r="G25" s="31">
        <v>62740</v>
      </c>
    </row>
    <row r="26" spans="2:7" s="4" customFormat="1" ht="11.25" customHeight="1" x14ac:dyDescent="0.2">
      <c r="B26" s="123" t="s">
        <v>90</v>
      </c>
      <c r="C26" s="44">
        <v>-87532</v>
      </c>
      <c r="D26" s="44">
        <v>29793</v>
      </c>
      <c r="E26" s="44">
        <v>-107954</v>
      </c>
      <c r="F26" s="44">
        <v>237177</v>
      </c>
      <c r="G26" s="44">
        <v>-11893</v>
      </c>
    </row>
    <row r="27" spans="2:7" s="4" customFormat="1" ht="11.25" customHeight="1" x14ac:dyDescent="0.2">
      <c r="B27" s="13" t="s">
        <v>91</v>
      </c>
      <c r="C27" s="47">
        <f>+IS!C28</f>
        <v>193932</v>
      </c>
      <c r="D27" s="47">
        <f>+IS!D28</f>
        <v>-28851</v>
      </c>
      <c r="E27" s="47">
        <v>355884</v>
      </c>
      <c r="F27" s="47">
        <v>171715</v>
      </c>
      <c r="G27" s="47">
        <v>660933</v>
      </c>
    </row>
    <row r="28" spans="2:7" s="4" customFormat="1" ht="11.25" customHeight="1" x14ac:dyDescent="0.2">
      <c r="B28" s="123" t="s">
        <v>126</v>
      </c>
      <c r="C28" s="44">
        <v>74448</v>
      </c>
      <c r="D28" s="44">
        <v>-25103</v>
      </c>
      <c r="E28" s="44">
        <v>145602</v>
      </c>
      <c r="F28" s="44">
        <v>94432</v>
      </c>
      <c r="G28" s="44">
        <v>368592</v>
      </c>
    </row>
    <row r="29" spans="2:7" s="4" customFormat="1" ht="11.25" customHeight="1" x14ac:dyDescent="0.2">
      <c r="B29" s="14" t="s">
        <v>64</v>
      </c>
      <c r="C29" s="31">
        <v>119484</v>
      </c>
      <c r="D29" s="31">
        <v>-3748</v>
      </c>
      <c r="E29" s="31">
        <v>210282</v>
      </c>
      <c r="F29" s="31">
        <v>77283</v>
      </c>
      <c r="G29" s="31">
        <v>292341</v>
      </c>
    </row>
    <row r="30" spans="2:7" s="4" customFormat="1" ht="11.25" customHeight="1" x14ac:dyDescent="0.2"/>
    <row r="31" spans="2:7" s="4" customFormat="1" ht="10" x14ac:dyDescent="0.2"/>
    <row r="32" spans="2:7" s="4" customFormat="1" ht="11.25" customHeight="1" x14ac:dyDescent="0.2">
      <c r="B32" s="11" t="s">
        <v>127</v>
      </c>
    </row>
    <row r="33" spans="2:7" s="4" customFormat="1" ht="11.25" customHeight="1" x14ac:dyDescent="0.2"/>
    <row r="34" spans="2:7" s="4" customFormat="1" ht="11.25" customHeight="1" thickBot="1" x14ac:dyDescent="0.25">
      <c r="B34" s="145" t="s">
        <v>114</v>
      </c>
      <c r="C34" s="145" t="s">
        <v>253</v>
      </c>
      <c r="D34" s="145" t="s">
        <v>249</v>
      </c>
      <c r="E34" s="145" t="s">
        <v>250</v>
      </c>
      <c r="F34" s="145" t="s">
        <v>251</v>
      </c>
      <c r="G34" s="145" t="s">
        <v>252</v>
      </c>
    </row>
    <row r="35" spans="2:7" s="4" customFormat="1" ht="11.25" customHeight="1" x14ac:dyDescent="0.2">
      <c r="B35" s="123" t="s">
        <v>254</v>
      </c>
      <c r="C35" s="44">
        <v>98334</v>
      </c>
      <c r="D35" s="44">
        <v>26940</v>
      </c>
      <c r="E35" s="44">
        <v>146123</v>
      </c>
      <c r="F35" s="44">
        <v>-3195</v>
      </c>
      <c r="G35" s="95">
        <v>180262</v>
      </c>
    </row>
    <row r="36" spans="2:7" s="4" customFormat="1" ht="11.25" customHeight="1" x14ac:dyDescent="0.2">
      <c r="B36" s="14" t="s">
        <v>198</v>
      </c>
      <c r="C36" s="31">
        <v>-96419</v>
      </c>
      <c r="D36" s="31">
        <v>-81925</v>
      </c>
      <c r="E36" s="31">
        <v>155513</v>
      </c>
      <c r="F36" s="31">
        <v>49074</v>
      </c>
      <c r="G36" s="30">
        <v>128645</v>
      </c>
    </row>
    <row r="37" spans="2:7" s="4" customFormat="1" ht="11.25" customHeight="1" x14ac:dyDescent="0.2">
      <c r="B37" s="123" t="s">
        <v>255</v>
      </c>
      <c r="C37" s="44">
        <v>140704</v>
      </c>
      <c r="D37" s="44">
        <v>-672</v>
      </c>
      <c r="E37" s="44">
        <v>-328681</v>
      </c>
      <c r="F37" s="44">
        <v>-294923</v>
      </c>
      <c r="G37" s="95">
        <v>-337687</v>
      </c>
    </row>
    <row r="38" spans="2:7" s="4" customFormat="1" ht="11.25" customHeight="1" x14ac:dyDescent="0.2">
      <c r="B38" s="13" t="s">
        <v>256</v>
      </c>
      <c r="C38" s="47">
        <f>+SUM(C35:C37)</f>
        <v>142619</v>
      </c>
      <c r="D38" s="47">
        <f>+SUM(D35:D37)</f>
        <v>-55657</v>
      </c>
      <c r="E38" s="47">
        <f t="shared" ref="E38:G38" si="4">+SUM(E35:E37)</f>
        <v>-27045</v>
      </c>
      <c r="F38" s="47">
        <f t="shared" si="4"/>
        <v>-249044</v>
      </c>
      <c r="G38" s="47">
        <f t="shared" si="4"/>
        <v>-28780</v>
      </c>
    </row>
    <row r="39" spans="2:7" s="4" customFormat="1" ht="11.25" customHeight="1" x14ac:dyDescent="0.2"/>
    <row r="40" spans="2:7" s="4" customFormat="1" ht="11.25" customHeight="1" x14ac:dyDescent="0.2"/>
    <row r="41" spans="2:7" s="4" customFormat="1" ht="11.25" customHeight="1" x14ac:dyDescent="0.2">
      <c r="B41" s="10" t="s">
        <v>128</v>
      </c>
    </row>
    <row r="42" spans="2:7" s="4" customFormat="1" ht="11.25" customHeight="1" x14ac:dyDescent="0.2"/>
    <row r="43" spans="2:7" s="4" customFormat="1" ht="11.25" customHeight="1" thickBot="1" x14ac:dyDescent="0.25">
      <c r="B43" s="145" t="s">
        <v>114</v>
      </c>
      <c r="C43" s="145" t="s">
        <v>253</v>
      </c>
      <c r="D43" s="145" t="s">
        <v>249</v>
      </c>
      <c r="E43" s="145" t="s">
        <v>250</v>
      </c>
      <c r="F43" s="145" t="s">
        <v>251</v>
      </c>
      <c r="G43" s="145" t="s">
        <v>252</v>
      </c>
    </row>
    <row r="44" spans="2:7" s="4" customFormat="1" ht="11.25" customHeight="1" x14ac:dyDescent="0.2">
      <c r="B44" s="123" t="s">
        <v>199</v>
      </c>
      <c r="C44" s="188">
        <f>+C5/C8</f>
        <v>1.426243331071029</v>
      </c>
      <c r="D44" s="188">
        <f>+D5/D8</f>
        <v>1.0490813190726209</v>
      </c>
      <c r="E44" s="188">
        <f>+E5/E8</f>
        <v>1.1806195718518009</v>
      </c>
      <c r="F44" s="188">
        <f t="shared" ref="F44:G44" si="5">+F5/F8</f>
        <v>1.0039040177388654</v>
      </c>
      <c r="G44" s="188">
        <f t="shared" si="5"/>
        <v>1.2175044578654373</v>
      </c>
    </row>
    <row r="45" spans="2:7" s="4" customFormat="1" ht="11.5" x14ac:dyDescent="0.2">
      <c r="B45" s="14" t="s">
        <v>200</v>
      </c>
      <c r="C45" s="189">
        <f>+C13/C10</f>
        <v>0.70224670673909662</v>
      </c>
      <c r="D45" s="189">
        <f>+D13/D10</f>
        <v>0.72195118076777209</v>
      </c>
      <c r="E45" s="189">
        <f>+E13/E10</f>
        <v>0.73624060820301873</v>
      </c>
      <c r="F45" s="189">
        <f t="shared" ref="F45:G45" si="6">+F13/F10</f>
        <v>0.71327388518575241</v>
      </c>
      <c r="G45" s="189">
        <f t="shared" si="6"/>
        <v>0.58816860868514231</v>
      </c>
    </row>
    <row r="46" spans="2:7" s="4" customFormat="1" ht="11.5" x14ac:dyDescent="0.2">
      <c r="B46" s="123" t="s">
        <v>201</v>
      </c>
      <c r="C46" s="188">
        <f>+C6/C7</f>
        <v>0.74892395619517815</v>
      </c>
      <c r="D46" s="188">
        <f>+D6/D7</f>
        <v>0.78257093447817128</v>
      </c>
      <c r="E46" s="188">
        <f>+E6/E7</f>
        <v>0.77364975717322582</v>
      </c>
      <c r="F46" s="188">
        <f t="shared" ref="F46:G46" si="7">+F6/F7</f>
        <v>0.80655064906258733</v>
      </c>
      <c r="G46" s="188">
        <f t="shared" si="7"/>
        <v>0.81698024793836843</v>
      </c>
    </row>
    <row r="47" spans="2:7" s="4" customFormat="1" ht="11.5" x14ac:dyDescent="0.2">
      <c r="B47" s="14" t="s">
        <v>208</v>
      </c>
      <c r="C47" s="189">
        <f>+C10/C11</f>
        <v>3.3636827393114572</v>
      </c>
      <c r="D47" s="189">
        <f>+D10/D11</f>
        <v>3.1137291756188192</v>
      </c>
      <c r="E47" s="189">
        <f t="shared" ref="E47:G47" si="8">+E10/E11</f>
        <v>3.2684802840444864</v>
      </c>
      <c r="F47" s="189">
        <f t="shared" si="8"/>
        <v>3.3456111363728454</v>
      </c>
      <c r="G47" s="189">
        <f t="shared" si="8"/>
        <v>4.6397632275819101</v>
      </c>
    </row>
    <row r="48" spans="2:7" s="4" customFormat="1" ht="11.25" customHeight="1" x14ac:dyDescent="0.2"/>
    <row r="49" spans="2:2" s="4" customFormat="1" ht="11.25" customHeight="1" x14ac:dyDescent="0.2"/>
    <row r="50" spans="2:2" s="4" customFormat="1" ht="11.5" x14ac:dyDescent="0.2">
      <c r="B50" s="124" t="s">
        <v>129</v>
      </c>
    </row>
    <row r="51" spans="2:2" s="4" customFormat="1" ht="11.25" customHeight="1" x14ac:dyDescent="0.2">
      <c r="B51" s="124" t="s">
        <v>130</v>
      </c>
    </row>
    <row r="52" spans="2:2" s="4" customFormat="1" ht="11.25" customHeight="1" x14ac:dyDescent="0.2">
      <c r="B52" s="124" t="s">
        <v>131</v>
      </c>
    </row>
    <row r="53" spans="2:2" s="4" customFormat="1" ht="11.25" customHeight="1" x14ac:dyDescent="0.2">
      <c r="B53" s="124" t="s">
        <v>209</v>
      </c>
    </row>
    <row r="54" spans="2:2" s="4" customFormat="1" ht="11.25" customHeight="1" x14ac:dyDescent="0.2"/>
    <row r="55" spans="2:2" s="4" customFormat="1" ht="11.25" customHeight="1" x14ac:dyDescent="0.2"/>
    <row r="56" spans="2:2" s="4" customFormat="1" ht="11.25" customHeight="1" x14ac:dyDescent="0.2"/>
    <row r="57" spans="2:2" s="4" customFormat="1" ht="11.25" customHeight="1" x14ac:dyDescent="0.2"/>
    <row r="58" spans="2:2" s="4" customFormat="1" ht="11.25" customHeight="1" x14ac:dyDescent="0.2"/>
    <row r="59" spans="2:2" s="4" customFormat="1" ht="11.25" customHeight="1" x14ac:dyDescent="0.2"/>
    <row r="60" spans="2:2" s="4" customFormat="1" ht="11.25" customHeight="1" x14ac:dyDescent="0.2"/>
    <row r="61" spans="2:2" s="4" customFormat="1" ht="11.25" customHeight="1" x14ac:dyDescent="0.2"/>
    <row r="62" spans="2:2" s="4" customFormat="1" ht="11.25" customHeight="1" x14ac:dyDescent="0.2"/>
    <row r="63" spans="2:2" s="4" customFormat="1" ht="11.25" customHeight="1" x14ac:dyDescent="0.2"/>
    <row r="64" spans="2:2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  <row r="108" s="4" customFormat="1" ht="11.25" customHeight="1" x14ac:dyDescent="0.2"/>
    <row r="109" s="4" customFormat="1" ht="11.25" customHeight="1" x14ac:dyDescent="0.2"/>
    <row r="110" s="4" customFormat="1" ht="11.25" customHeight="1" x14ac:dyDescent="0.2"/>
    <row r="111" s="4" customFormat="1" ht="11.25" customHeight="1" x14ac:dyDescent="0.2"/>
    <row r="112" s="4" customFormat="1" ht="11.25" customHeight="1" x14ac:dyDescent="0.2"/>
    <row r="113" spans="1:8" s="4" customFormat="1" ht="11.25" customHeight="1" x14ac:dyDescent="0.2"/>
    <row r="114" spans="1:8" s="4" customFormat="1" ht="11.25" customHeight="1" x14ac:dyDescent="0.2"/>
    <row r="115" spans="1:8" s="4" customFormat="1" ht="11.25" customHeight="1" x14ac:dyDescent="0.2"/>
    <row r="116" spans="1:8" s="4" customFormat="1" ht="11.25" customHeight="1" x14ac:dyDescent="0.2"/>
    <row r="117" spans="1:8" s="4" customFormat="1" ht="11.25" customHeight="1" x14ac:dyDescent="0.2"/>
    <row r="118" spans="1:8" s="4" customFormat="1" ht="11.25" customHeight="1" x14ac:dyDescent="0.2"/>
    <row r="119" spans="1:8" s="4" customFormat="1" ht="11.25" customHeight="1" x14ac:dyDescent="0.2"/>
    <row r="120" spans="1:8" s="4" customFormat="1" ht="11.25" customHeight="1" x14ac:dyDescent="0.2"/>
    <row r="121" spans="1:8" s="4" customFormat="1" ht="11.25" customHeight="1" x14ac:dyDescent="0.2"/>
    <row r="122" spans="1:8" s="4" customFormat="1" ht="11.25" customHeight="1" x14ac:dyDescent="0.2"/>
    <row r="123" spans="1:8" s="4" customFormat="1" ht="11.25" customHeight="1" x14ac:dyDescent="0.2"/>
    <row r="124" spans="1:8" s="4" customFormat="1" ht="11.25" customHeight="1" x14ac:dyDescent="0.35">
      <c r="B124"/>
      <c r="C124"/>
      <c r="D124"/>
      <c r="E124"/>
      <c r="F124"/>
      <c r="G124"/>
      <c r="H124"/>
    </row>
    <row r="125" spans="1:8" x14ac:dyDescent="0.35">
      <c r="A125" s="4"/>
    </row>
  </sheetData>
  <pageMargins left="0.7" right="0.7" top="0.75" bottom="0.75" header="0.3" footer="0.3"/>
  <pageSetup orientation="portrait" r:id="rId1"/>
  <ignoredErrors>
    <ignoredError sqref="C38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Summary FS</vt:lpstr>
      <vt:lpstr>EBITDA Reconciliation</vt:lpstr>
      <vt:lpstr>IS!_Toc59634415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Amalia Sternheim</cp:lastModifiedBy>
  <dcterms:created xsi:type="dcterms:W3CDTF">2020-02-26T15:57:15Z</dcterms:created>
  <dcterms:modified xsi:type="dcterms:W3CDTF">2026-02-10T13:52:32Z</dcterms:modified>
</cp:coreProperties>
</file>