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CRESUD\FY 2026\IQ26\Earnings y Short Press Release\"/>
    </mc:Choice>
  </mc:AlternateContent>
  <xr:revisionPtr revIDLastSave="0" documentId="13_ncr:1_{371580E1-16F9-41D2-93C2-301126FE7256}" xr6:coauthVersionLast="47" xr6:coauthVersionMax="47" xr10:uidLastSave="{00000000-0000-0000-0000-000000000000}"/>
  <bookViews>
    <workbookView xWindow="28680" yWindow="-120" windowWidth="29040" windowHeight="1572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oc59634415" localSheetId="2">IS!$B$2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7" i="11" l="1"/>
  <c r="N29" i="11"/>
  <c r="M29" i="11"/>
  <c r="N27" i="11"/>
  <c r="N19" i="11"/>
  <c r="N17" i="11"/>
  <c r="N32" i="11"/>
  <c r="N22" i="11"/>
  <c r="N9" i="11"/>
  <c r="N12" i="11"/>
  <c r="D48" i="8" l="1"/>
  <c r="E48" i="8"/>
  <c r="F48" i="8"/>
  <c r="G48" i="8"/>
  <c r="C48" i="8"/>
  <c r="G39" i="8"/>
  <c r="C7" i="8"/>
  <c r="D7" i="8"/>
  <c r="E7" i="8"/>
  <c r="F7" i="8"/>
  <c r="G7" i="8"/>
  <c r="C10" i="8"/>
  <c r="D10" i="8"/>
  <c r="E10" i="8"/>
  <c r="E14" i="8" s="1"/>
  <c r="F10" i="8"/>
  <c r="F14" i="8" s="1"/>
  <c r="G10" i="8"/>
  <c r="G14" i="8" s="1"/>
  <c r="C13" i="8"/>
  <c r="D13" i="8"/>
  <c r="E13" i="8"/>
  <c r="F13" i="8"/>
  <c r="G13" i="8"/>
  <c r="E80" i="6"/>
  <c r="E79" i="6"/>
  <c r="E74" i="6"/>
  <c r="C46" i="6"/>
  <c r="E33" i="6"/>
  <c r="C33" i="6"/>
  <c r="E31" i="6"/>
  <c r="C9" i="5"/>
  <c r="C26" i="4"/>
  <c r="E25" i="4"/>
  <c r="C22" i="4"/>
  <c r="D20" i="4"/>
  <c r="C20" i="4"/>
  <c r="C16" i="4"/>
  <c r="D16" i="4"/>
  <c r="D14" i="8" l="1"/>
  <c r="C14" i="8"/>
  <c r="C41" i="3" l="1"/>
  <c r="D21" i="1"/>
  <c r="C21" i="1"/>
  <c r="D12" i="9"/>
  <c r="D19" i="9" s="1"/>
  <c r="C12" i="9"/>
  <c r="C19" i="9" s="1"/>
  <c r="F47" i="8"/>
  <c r="G45" i="8"/>
  <c r="F45" i="8"/>
  <c r="E45" i="8"/>
  <c r="D45" i="8"/>
  <c r="C45" i="8"/>
  <c r="F39" i="8"/>
  <c r="E39" i="8"/>
  <c r="D39" i="8"/>
  <c r="C39" i="8"/>
  <c r="G46" i="8"/>
  <c r="F46" i="8"/>
  <c r="C46" i="8"/>
  <c r="G47" i="8"/>
  <c r="E47" i="8"/>
  <c r="D47" i="8"/>
  <c r="C47" i="8"/>
  <c r="E8" i="7"/>
  <c r="E5" i="7"/>
  <c r="E116" i="6"/>
  <c r="E115" i="6"/>
  <c r="E112" i="6"/>
  <c r="D113" i="6"/>
  <c r="D114" i="6" s="1"/>
  <c r="C113" i="6"/>
  <c r="C114" i="6" s="1"/>
  <c r="E114" i="6" s="1"/>
  <c r="E104" i="6"/>
  <c r="E102" i="6"/>
  <c r="E101" i="6"/>
  <c r="E100" i="6"/>
  <c r="E98" i="6"/>
  <c r="E97" i="6"/>
  <c r="D99" i="6"/>
  <c r="D103" i="6" s="1"/>
  <c r="D105" i="6" s="1"/>
  <c r="C99" i="6"/>
  <c r="C103" i="6" s="1"/>
  <c r="E90" i="6"/>
  <c r="E89" i="6"/>
  <c r="E88" i="6"/>
  <c r="E86" i="6"/>
  <c r="E85" i="6"/>
  <c r="D87" i="6"/>
  <c r="C87" i="6"/>
  <c r="C91" i="6" s="1"/>
  <c r="C92" i="6" s="1"/>
  <c r="E76" i="6"/>
  <c r="E75" i="6"/>
  <c r="E71" i="6"/>
  <c r="E70" i="6"/>
  <c r="D74" i="6"/>
  <c r="D78" i="6" s="1"/>
  <c r="D80" i="6" s="1"/>
  <c r="C74" i="6"/>
  <c r="C78" i="6" s="1"/>
  <c r="C80" i="6" s="1"/>
  <c r="E62" i="6"/>
  <c r="E61" i="6"/>
  <c r="E59" i="6"/>
  <c r="E58" i="6"/>
  <c r="E57" i="6"/>
  <c r="D60" i="6"/>
  <c r="D64" i="6" s="1"/>
  <c r="D65" i="6" s="1"/>
  <c r="C60" i="6"/>
  <c r="E60" i="6" s="1"/>
  <c r="E51" i="6"/>
  <c r="E49" i="6"/>
  <c r="E48" i="6"/>
  <c r="E47" i="6"/>
  <c r="E45" i="6"/>
  <c r="E44" i="6"/>
  <c r="E43" i="6"/>
  <c r="E42" i="6"/>
  <c r="D50" i="6"/>
  <c r="D52" i="6" s="1"/>
  <c r="D46" i="6"/>
  <c r="C50" i="6"/>
  <c r="E35" i="6"/>
  <c r="E34" i="6"/>
  <c r="E32" i="6"/>
  <c r="E30" i="6"/>
  <c r="E29" i="6"/>
  <c r="E28" i="6"/>
  <c r="E26" i="6"/>
  <c r="E25" i="6"/>
  <c r="E24" i="6"/>
  <c r="E23" i="6"/>
  <c r="D27" i="6"/>
  <c r="D31" i="6" s="1"/>
  <c r="D33" i="6" s="1"/>
  <c r="C27" i="6"/>
  <c r="E27" i="6" s="1"/>
  <c r="D13" i="6"/>
  <c r="D14" i="6" s="1"/>
  <c r="E16" i="6"/>
  <c r="E15" i="6"/>
  <c r="E12" i="6"/>
  <c r="E11" i="6"/>
  <c r="E10" i="6"/>
  <c r="E9" i="6"/>
  <c r="E8" i="6"/>
  <c r="E6" i="6"/>
  <c r="D7" i="6"/>
  <c r="E7" i="6" s="1"/>
  <c r="C7" i="6"/>
  <c r="C13" i="6" s="1"/>
  <c r="F8" i="5"/>
  <c r="F7" i="5"/>
  <c r="D25" i="5"/>
  <c r="D31" i="5" s="1"/>
  <c r="D33" i="5" s="1"/>
  <c r="C25" i="5"/>
  <c r="C31" i="5" s="1"/>
  <c r="F14" i="5"/>
  <c r="F12" i="5"/>
  <c r="D9" i="5"/>
  <c r="C15" i="5"/>
  <c r="D9" i="4"/>
  <c r="D22" i="4" s="1"/>
  <c r="D24" i="4" s="1"/>
  <c r="D26" i="4" s="1"/>
  <c r="C9" i="4"/>
  <c r="E9" i="4" s="1"/>
  <c r="E23" i="4"/>
  <c r="E21" i="4"/>
  <c r="E20" i="4"/>
  <c r="E18" i="4"/>
  <c r="E17" i="4"/>
  <c r="E14" i="4"/>
  <c r="E13" i="4"/>
  <c r="E12" i="4"/>
  <c r="E11" i="4"/>
  <c r="E8" i="4"/>
  <c r="E7" i="4"/>
  <c r="E6" i="4"/>
  <c r="E5" i="4"/>
  <c r="D36" i="3"/>
  <c r="C36" i="3"/>
  <c r="D25" i="3"/>
  <c r="C25" i="3"/>
  <c r="D9" i="3"/>
  <c r="C9" i="3"/>
  <c r="D34" i="2"/>
  <c r="C34" i="2"/>
  <c r="D10" i="2"/>
  <c r="D17" i="2" s="1"/>
  <c r="C10" i="2"/>
  <c r="C17" i="2" s="1"/>
  <c r="D56" i="1"/>
  <c r="C56" i="1"/>
  <c r="D47" i="1"/>
  <c r="C47" i="1"/>
  <c r="D36" i="1"/>
  <c r="C36" i="1"/>
  <c r="D31" i="1"/>
  <c r="C31" i="1"/>
  <c r="C64" i="6" l="1"/>
  <c r="E46" i="6"/>
  <c r="C19" i="4"/>
  <c r="D19" i="4"/>
  <c r="C37" i="3"/>
  <c r="D19" i="2"/>
  <c r="D25" i="2" s="1"/>
  <c r="D27" i="2" s="1"/>
  <c r="D28" i="8" s="1"/>
  <c r="D21" i="8"/>
  <c r="C19" i="2"/>
  <c r="C25" i="2" s="1"/>
  <c r="C27" i="2" s="1"/>
  <c r="C28" i="8" s="1"/>
  <c r="C21" i="8"/>
  <c r="C57" i="1"/>
  <c r="C58" i="1" s="1"/>
  <c r="C32" i="1"/>
  <c r="D32" i="1"/>
  <c r="D46" i="8"/>
  <c r="E46" i="8"/>
  <c r="C105" i="6"/>
  <c r="C52" i="6"/>
  <c r="E52" i="6" s="1"/>
  <c r="E50" i="6"/>
  <c r="C14" i="6"/>
  <c r="E14" i="6" s="1"/>
  <c r="E13" i="6"/>
  <c r="E64" i="6"/>
  <c r="D91" i="6"/>
  <c r="D92" i="6" s="1"/>
  <c r="C65" i="6"/>
  <c r="E65" i="6" s="1"/>
  <c r="E99" i="6"/>
  <c r="E113" i="6"/>
  <c r="C31" i="6"/>
  <c r="E9" i="5"/>
  <c r="D15" i="5"/>
  <c r="D17" i="5" s="1"/>
  <c r="F11" i="5"/>
  <c r="E31" i="5"/>
  <c r="C17" i="5"/>
  <c r="F16" i="5"/>
  <c r="E25" i="5"/>
  <c r="F9" i="5" s="1"/>
  <c r="C33" i="5"/>
  <c r="E33" i="5" s="1"/>
  <c r="F13" i="5"/>
  <c r="F5" i="5"/>
  <c r="F6" i="5"/>
  <c r="D37" i="3"/>
  <c r="D41" i="3" s="1"/>
  <c r="D57" i="1"/>
  <c r="D58" i="1" s="1"/>
  <c r="E16" i="4" l="1"/>
  <c r="E17" i="5"/>
  <c r="F17" i="5" s="1"/>
  <c r="E15" i="5"/>
  <c r="C24" i="4" l="1"/>
  <c r="M37" i="11" l="1"/>
  <c r="M9" i="11"/>
  <c r="M17" i="11"/>
  <c r="M27" i="11"/>
  <c r="M32" i="11"/>
  <c r="M22" i="11"/>
  <c r="M12" i="11"/>
  <c r="M19" i="11" l="1"/>
  <c r="L32" i="11"/>
  <c r="L37" i="11" l="1"/>
  <c r="K37" i="11"/>
  <c r="H37" i="11"/>
  <c r="G37" i="11"/>
  <c r="F37" i="11"/>
  <c r="E37" i="11"/>
  <c r="D37" i="11"/>
  <c r="C37" i="11"/>
  <c r="J33" i="11"/>
  <c r="J37" i="11" s="1"/>
  <c r="I33" i="11"/>
  <c r="I37" i="11" s="1"/>
  <c r="K32" i="11"/>
  <c r="J32" i="11"/>
  <c r="I32" i="11"/>
  <c r="H32" i="11"/>
  <c r="L27" i="11"/>
  <c r="K27" i="11"/>
  <c r="J27" i="11"/>
  <c r="I27" i="11"/>
  <c r="H27" i="11"/>
  <c r="G27" i="11"/>
  <c r="F27" i="11"/>
  <c r="E27" i="11"/>
  <c r="D27" i="11"/>
  <c r="C27" i="11"/>
  <c r="L22" i="11"/>
  <c r="K22" i="11"/>
  <c r="J22" i="11"/>
  <c r="I22" i="11"/>
  <c r="H22" i="11"/>
  <c r="L17" i="11"/>
  <c r="K17" i="11"/>
  <c r="J17" i="11"/>
  <c r="I17" i="11"/>
  <c r="H17" i="11"/>
  <c r="G17" i="11"/>
  <c r="F17" i="11"/>
  <c r="E17" i="11"/>
  <c r="D17" i="11"/>
  <c r="C17" i="11"/>
  <c r="L12" i="11"/>
  <c r="K12" i="11"/>
  <c r="J12" i="11"/>
  <c r="I12" i="11"/>
  <c r="H12" i="11"/>
  <c r="L9" i="11"/>
  <c r="K9" i="11"/>
  <c r="K19" i="11" s="1"/>
  <c r="K29" i="11" s="1"/>
  <c r="J9" i="11"/>
  <c r="J19" i="11" s="1"/>
  <c r="I9" i="11"/>
  <c r="H9" i="11"/>
  <c r="G9" i="11"/>
  <c r="F9" i="11"/>
  <c r="E9" i="11"/>
  <c r="D9" i="11"/>
  <c r="C9" i="11"/>
  <c r="C19" i="11" s="1"/>
  <c r="H19" i="11" l="1"/>
  <c r="C29" i="11"/>
  <c r="D19" i="11"/>
  <c r="D29" i="11" s="1"/>
  <c r="I19" i="11"/>
  <c r="E19" i="11"/>
  <c r="E29" i="11" s="1"/>
  <c r="F19" i="11"/>
  <c r="F29" i="11" s="1"/>
  <c r="G19" i="11"/>
  <c r="G29" i="11" s="1"/>
  <c r="L19" i="11"/>
  <c r="L29" i="11" s="1"/>
  <c r="H29" i="11"/>
  <c r="I29" i="11"/>
  <c r="J29" i="11"/>
</calcChain>
</file>

<file path=xl/sharedStrings.xml><?xml version="1.0" encoding="utf-8"?>
<sst xmlns="http://schemas.openxmlformats.org/spreadsheetml/2006/main" count="462" uniqueCount="247">
  <si>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</si>
  <si>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</si>
  <si>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</si>
  <si>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</si>
  <si>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</si>
  <si>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</si>
  <si>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</si>
  <si>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</si>
  <si>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</si>
  <si>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</si>
  <si>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</si>
  <si>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</si>
  <si>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</si>
  <si>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</si>
  <si>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</si>
  <si>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</si>
  <si>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</si>
  <si>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</si>
  <si>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</si>
  <si>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</si>
  <si>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</si>
  <si>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</si>
  <si>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</si>
  <si>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</si>
  <si>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</si>
  <si>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</si>
  <si>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</si>
  <si>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</si>
  <si>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</si>
  <si>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</si>
  <si>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</si>
  <si>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</si>
  <si>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</si>
  <si>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</si>
  <si>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</si>
  <si>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</si>
  <si>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</si>
  <si>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</si>
  <si>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</si>
  <si>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</si>
  <si>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</si>
  <si>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</si>
  <si>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</si>
  <si>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</si>
  <si>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</si>
  <si>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</si>
  <si>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</si>
  <si>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</si>
  <si>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</si>
  <si>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</si>
  <si>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</si>
  <si>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</si>
  <si>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</si>
  <si>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</si>
  <si>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</si>
  <si>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</si>
  <si>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</si>
  <si>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</si>
  <si>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</si>
  <si>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</si>
  <si>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</si>
  <si>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</si>
  <si>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</si>
  <si>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</si>
  <si>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</si>
  <si>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</si>
  <si>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</si>
  <si>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</si>
  <si>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</si>
  <si>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</si>
  <si>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</si>
  <si>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Acquisitions and improvements of property, plant and equipment</t>
  </si>
  <si>
    <t>Acquisition of intangible assets</t>
  </si>
  <si>
    <t>Proceeds from sales of property, plant and equipment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</si>
  <si>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</si>
  <si>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</si>
  <si>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</si>
  <si>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</si>
  <si>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</si>
  <si>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</si>
  <si>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</si>
  <si>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</si>
  <si>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</si>
  <si>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</si>
  <si>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</si>
  <si>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</si>
  <si>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</si>
  <si>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</si>
  <si>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</si>
  <si>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</si>
  <si>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</si>
  <si>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</si>
  <si>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</si>
  <si>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</si>
  <si>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</si>
  <si>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</si>
  <si>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</si>
  <si>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</si>
  <si>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</si>
  <si>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</si>
  <si>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</si>
  <si>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Profit from operations</t>
  </si>
  <si>
    <t>Adjusted EBITDA</t>
  </si>
  <si>
    <t>Profit from associates</t>
  </si>
  <si>
    <t>II.a) Crops and Sugarcane</t>
  </si>
  <si>
    <t>Crops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</si>
  <si>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</si>
  <si>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</si>
  <si>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</si>
  <si>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</si>
  <si>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</si>
  <si>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</si>
  <si>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</si>
  <si>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</si>
  <si>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</si>
  <si>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</si>
  <si>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</si>
  <si>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</si>
  <si>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</si>
  <si>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</si>
  <si>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</si>
  <si>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</si>
  <si>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</si>
  <si>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</si>
  <si>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</si>
  <si>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</si>
  <si>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</si>
  <si>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</si>
  <si>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</si>
  <si>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</si>
  <si>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</si>
  <si>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</si>
  <si>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</si>
  <si>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</si>
  <si>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</si>
  <si>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</si>
  <si>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</si>
  <si>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</si>
  <si>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</si>
  <si>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</si>
  <si>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</si>
  <si>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</si>
  <si>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</si>
  <si>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</si>
  <si>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</si>
  <si>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</si>
  <si>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</si>
  <si>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</si>
  <si>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</si>
  <si>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</si>
  <si>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</si>
  <si>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</si>
  <si>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</si>
  <si>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</si>
  <si>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</si>
  <si>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</si>
  <si>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</si>
  <si>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</si>
  <si>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</si>
  <si>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</si>
  <si>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</si>
  <si>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</si>
  <si>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</si>
  <si>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Capital contributions from non-controlling interest in subsidiaries</t>
  </si>
  <si>
    <t>Results from associates and joint ventures</t>
  </si>
  <si>
    <t>Result of the period of continuous operations</t>
  </si>
  <si>
    <t>Borrowings, issuance and new placement of non-convertible notes</t>
  </si>
  <si>
    <t>Lease liabilities paid</t>
  </si>
  <si>
    <t>Realized initial recognition and changes in fair value of biological assets</t>
  </si>
  <si>
    <t>Right-of-use assets</t>
  </si>
  <si>
    <t>Income tax credit</t>
  </si>
  <si>
    <t>Rights of use installments</t>
  </si>
  <si>
    <t>Activity Result</t>
  </si>
  <si>
    <t>Proceeds from loans granted</t>
  </si>
  <si>
    <t>Interest received from financial assets</t>
  </si>
  <si>
    <t>Foreign exchange gain on cash and unrealized fair value result for cash equivalents</t>
  </si>
  <si>
    <t>Gain from fair value of investment properties, not realized - agribusiness</t>
  </si>
  <si>
    <t>Gain from fair value of investment properties, not realized - Urban Properties Business</t>
  </si>
  <si>
    <t>Urban Properties and Investments</t>
  </si>
  <si>
    <t>Profit from operations before financing and taxation</t>
  </si>
  <si>
    <t>Net cash generated by operating activities</t>
  </si>
  <si>
    <t>Total net cash generated during the fiscal period</t>
  </si>
  <si>
    <t>II) Agricultural Production</t>
  </si>
  <si>
    <t>I) Land Development, Transformation and Sales</t>
  </si>
  <si>
    <t>Net (loss) / gain from fair value adjustment of investment properties</t>
  </si>
  <si>
    <t>(Loss) / Profit from operations</t>
  </si>
  <si>
    <t>(Loss) / Profit before financial results and income tax</t>
  </si>
  <si>
    <t>(Loss) / Profit before income tax</t>
  </si>
  <si>
    <t>(Loss) / Profit for the period</t>
  </si>
  <si>
    <t>Revaluation surplus / (deficit)</t>
  </si>
  <si>
    <t>Total other comprehensive income / (loss) for the period</t>
  </si>
  <si>
    <t>Total comprehensive (loss) / income for the period</t>
  </si>
  <si>
    <t>Net cash generated from operating activities</t>
  </si>
  <si>
    <t>Repurchase of non-convertible notes</t>
  </si>
  <si>
    <t>In ARS Million</t>
  </si>
  <si>
    <t>In ARS Millions</t>
  </si>
  <si>
    <t>Segment Result</t>
  </si>
  <si>
    <t xml:space="preserve">Unaudited Condensed Interim Consolidated Statement of Financial Position </t>
  </si>
  <si>
    <t>Unaudited Condensed Interim Consolidated Statement of Income and Other Comprehensive Income</t>
  </si>
  <si>
    <t>Share of profit of associates and joint ventures</t>
  </si>
  <si>
    <t>Other comprehensive (loss) / income:</t>
  </si>
  <si>
    <t>Currency translation adjustment and other comprehensive results from subsidiaries and associates (i)</t>
  </si>
  <si>
    <t>(Loss) / Profit for the period attributable to:</t>
  </si>
  <si>
    <t>Total comprehensive (loss) / income attributable to:</t>
  </si>
  <si>
    <t>Proceeds from the sale of participation in associates and joint ventures</t>
  </si>
  <si>
    <t>Net cash (used in) / generated from investing activities</t>
  </si>
  <si>
    <t>Net (decrease) / increase in cash and cash equivalents</t>
  </si>
  <si>
    <t>Cash and cash equivalents at the beginning of the period</t>
  </si>
  <si>
    <t>Cash and cash equivalents at the end of the period</t>
  </si>
  <si>
    <t>Unaudited Condensed Interim Consolidated Statement of Cash Flows</t>
  </si>
  <si>
    <t>3M 25</t>
  </si>
  <si>
    <t>3M 24</t>
  </si>
  <si>
    <t>3M 2025</t>
  </si>
  <si>
    <t>3M 2024</t>
  </si>
  <si>
    <t>Gross loss</t>
  </si>
  <si>
    <t>Segment profit</t>
  </si>
  <si>
    <t xml:space="preserve">Gross result </t>
  </si>
  <si>
    <t>Gross result</t>
  </si>
  <si>
    <t xml:space="preserve">Gross Profit </t>
  </si>
  <si>
    <t>Var a/a</t>
  </si>
  <si>
    <t>Net cash (used in) / generated by investment activities</t>
  </si>
  <si>
    <t>Liquidity (1)</t>
  </si>
  <si>
    <t>Solvency (2)</t>
  </si>
  <si>
    <t>Restricted capital (3)</t>
  </si>
  <si>
    <t>For the three-month period ended September 30 (in ARS million)</t>
  </si>
  <si>
    <t>Initial recognition and changes in fair value of biological assets</t>
  </si>
  <si>
    <t> Realized sale – Real Estate</t>
  </si>
  <si>
    <t xml:space="preserve">as of September 30, 2025 and June 30, 2025 </t>
  </si>
  <si>
    <t>09.30.2025</t>
  </si>
  <si>
    <t>06.30.2025</t>
  </si>
  <si>
    <t>for the three month periods ended September 30, 2025 and 2024</t>
  </si>
  <si>
    <t>09.30.2024 Restated</t>
  </si>
  <si>
    <t>69.91</t>
  </si>
  <si>
    <t>(Loss) / Profit for the period per share attributable to equity holders of the parent:</t>
  </si>
  <si>
    <t xml:space="preserve">for the three-month periods ended September 30, 2025 and 2024 </t>
  </si>
  <si>
    <t xml:space="preserve"> 09.30.2024 Restated </t>
  </si>
  <si>
    <t>Acquisition of participation in associate</t>
  </si>
  <si>
    <t>Capital contributions to associates and joint ventures</t>
  </si>
  <si>
    <t>Loans granted</t>
  </si>
  <si>
    <t>Payments of derivative financial instruments, net</t>
  </si>
  <si>
    <t>(Payment) / obtaining of short term loans, net</t>
  </si>
  <si>
    <t>Reversal of provision for directors’ fees</t>
  </si>
  <si>
    <t>3M 26 vs. 3M 25</t>
  </si>
  <si>
    <t>3M 26</t>
  </si>
  <si>
    <t>Indebtedness (4)</t>
  </si>
  <si>
    <t>(4) Total liabilities / Total capital and reserves attributable to the shareholders of the controlling company</t>
  </si>
  <si>
    <t>2026E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</si>
</sst>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0"/>
      <name val="Arial"/>
      <family val="2"/>
    </font>
    <font>
      <sz val="10"/>
      <color theme="1"/>
      <name val="Times New Roman"/>
      <family val="1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5B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7" fontId="1" fillId="0" borderId="0"/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2" applyNumberFormat="1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5" fontId="10" fillId="0" borderId="0" xfId="2" applyNumberFormat="1" applyFont="1" applyAlignment="1">
      <alignment horizontal="right" vertical="center" wrapText="1"/>
    </xf>
    <xf numFmtId="165" fontId="9" fillId="0" borderId="0" xfId="2" applyNumberFormat="1" applyFont="1" applyAlignment="1">
      <alignment horizontal="right"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3" xfId="2" applyNumberFormat="1" applyFont="1" applyBorder="1" applyAlignment="1">
      <alignment horizontal="right" vertical="center" wrapText="1"/>
    </xf>
    <xf numFmtId="165" fontId="3" fillId="0" borderId="1" xfId="2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5" fontId="10" fillId="0" borderId="0" xfId="2" applyNumberFormat="1" applyFont="1" applyAlignment="1">
      <alignment horizontal="right" vertical="center"/>
    </xf>
    <xf numFmtId="165" fontId="9" fillId="0" borderId="0" xfId="2" applyNumberFormat="1" applyFont="1" applyAlignment="1">
      <alignment horizontal="right" vertical="center"/>
    </xf>
    <xf numFmtId="165" fontId="10" fillId="0" borderId="1" xfId="2" applyNumberFormat="1" applyFont="1" applyBorder="1" applyAlignment="1">
      <alignment horizontal="right" vertical="center"/>
    </xf>
    <xf numFmtId="165" fontId="9" fillId="0" borderId="1" xfId="2" applyNumberFormat="1" applyFont="1" applyBorder="1" applyAlignment="1">
      <alignment horizontal="right" vertical="center"/>
    </xf>
    <xf numFmtId="165" fontId="3" fillId="0" borderId="1" xfId="2" applyNumberFormat="1" applyFont="1" applyBorder="1" applyAlignment="1">
      <alignment horizontal="right" vertical="center"/>
    </xf>
    <xf numFmtId="0" fontId="13" fillId="0" borderId="0" xfId="0" applyFont="1"/>
    <xf numFmtId="165" fontId="13" fillId="0" borderId="0" xfId="2" applyNumberFormat="1" applyFont="1"/>
    <xf numFmtId="0" fontId="14" fillId="0" borderId="0" xfId="0" applyFont="1" applyAlignment="1">
      <alignment vertical="center" wrapText="1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center" vertical="center" wrapText="1"/>
    </xf>
    <xf numFmtId="165" fontId="8" fillId="0" borderId="2" xfId="2" applyNumberFormat="1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165" fontId="3" fillId="0" borderId="4" xfId="2" applyNumberFormat="1" applyFont="1" applyBorder="1" applyAlignment="1">
      <alignment horizontal="right" vertical="center"/>
    </xf>
    <xf numFmtId="0" fontId="9" fillId="6" borderId="0" xfId="0" applyFont="1" applyFill="1" applyAlignment="1">
      <alignment horizontal="left" vertical="center" wrapText="1"/>
    </xf>
    <xf numFmtId="164" fontId="9" fillId="6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left" vertical="center" wrapText="1"/>
    </xf>
    <xf numFmtId="164" fontId="9" fillId="7" borderId="0" xfId="1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 vertical="center" wrapText="1"/>
    </xf>
    <xf numFmtId="164" fontId="8" fillId="6" borderId="0" xfId="1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164" fontId="8" fillId="7" borderId="0" xfId="1" applyNumberFormat="1" applyFont="1" applyFill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 wrapText="1"/>
    </xf>
    <xf numFmtId="165" fontId="8" fillId="2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Alignment="1">
      <alignment horizontal="center" vertical="center" wrapText="1"/>
    </xf>
    <xf numFmtId="165" fontId="8" fillId="0" borderId="0" xfId="2" applyNumberFormat="1" applyFont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165" fontId="9" fillId="0" borderId="1" xfId="2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165" fontId="8" fillId="2" borderId="1" xfId="2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164" fontId="9" fillId="2" borderId="0" xfId="0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165" fontId="9" fillId="2" borderId="1" xfId="2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/>
    </xf>
    <xf numFmtId="165" fontId="9" fillId="3" borderId="1" xfId="2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5" fontId="8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 wrapText="1"/>
    </xf>
    <xf numFmtId="0" fontId="9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8" fillId="3" borderId="0" xfId="0" applyFont="1" applyFill="1" applyAlignment="1">
      <alignment horizontal="left" vertical="center"/>
    </xf>
    <xf numFmtId="165" fontId="9" fillId="3" borderId="0" xfId="2" applyNumberFormat="1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165" fontId="9" fillId="3" borderId="5" xfId="2" applyNumberFormat="1" applyFont="1" applyFill="1" applyBorder="1" applyAlignment="1">
      <alignment horizontal="center" vertical="center" wrapText="1"/>
    </xf>
    <xf numFmtId="164" fontId="9" fillId="3" borderId="5" xfId="1" applyNumberFormat="1" applyFont="1" applyFill="1" applyBorder="1" applyAlignment="1">
      <alignment horizontal="center" vertical="center" wrapText="1"/>
    </xf>
    <xf numFmtId="164" fontId="9" fillId="2" borderId="0" xfId="1" applyNumberFormat="1" applyFont="1" applyFill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164" fontId="8" fillId="0" borderId="2" xfId="1" applyNumberFormat="1" applyFont="1" applyBorder="1" applyAlignment="1">
      <alignment horizontal="center" vertical="center" wrapText="1"/>
    </xf>
    <xf numFmtId="164" fontId="9" fillId="0" borderId="0" xfId="1" applyNumberFormat="1" applyFont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 applyAlignment="1">
      <alignment horizontal="center" vertical="center"/>
    </xf>
    <xf numFmtId="165" fontId="9" fillId="3" borderId="5" xfId="2" applyNumberFormat="1" applyFont="1" applyFill="1" applyBorder="1" applyAlignment="1">
      <alignment horizontal="center" vertical="center"/>
    </xf>
    <xf numFmtId="164" fontId="9" fillId="3" borderId="5" xfId="0" applyNumberFormat="1" applyFont="1" applyFill="1" applyBorder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wrapText="1"/>
    </xf>
    <xf numFmtId="165" fontId="9" fillId="2" borderId="1" xfId="2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/>
    </xf>
    <xf numFmtId="165" fontId="8" fillId="3" borderId="1" xfId="2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165" fontId="8" fillId="2" borderId="2" xfId="2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5" fontId="9" fillId="0" borderId="0" xfId="2" applyNumberFormat="1" applyFont="1" applyFill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/>
    </xf>
    <xf numFmtId="166" fontId="13" fillId="0" borderId="0" xfId="2" applyNumberFormat="1" applyFont="1" applyFill="1"/>
    <xf numFmtId="165" fontId="13" fillId="0" borderId="0" xfId="2" applyNumberFormat="1" applyFont="1" applyFill="1"/>
    <xf numFmtId="165" fontId="13" fillId="0" borderId="0" xfId="0" applyNumberFormat="1" applyFont="1" applyAlignment="1">
      <alignment horizontal="center"/>
    </xf>
    <xf numFmtId="166" fontId="13" fillId="0" borderId="0" xfId="2" applyNumberFormat="1" applyFont="1"/>
    <xf numFmtId="3" fontId="8" fillId="4" borderId="2" xfId="0" applyNumberFormat="1" applyFont="1" applyFill="1" applyBorder="1" applyAlignment="1">
      <alignment horizontal="left" vertical="center"/>
    </xf>
    <xf numFmtId="3" fontId="8" fillId="4" borderId="2" xfId="0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13" fillId="0" borderId="0" xfId="0" applyNumberFormat="1" applyFont="1"/>
    <xf numFmtId="3" fontId="16" fillId="5" borderId="2" xfId="0" applyNumberFormat="1" applyFont="1" applyFill="1" applyBorder="1" applyAlignment="1">
      <alignment horizontal="left" vertical="center"/>
    </xf>
    <xf numFmtId="3" fontId="16" fillId="5" borderId="2" xfId="0" applyNumberFormat="1" applyFont="1" applyFill="1" applyBorder="1" applyAlignment="1">
      <alignment horizontal="center" vertical="center"/>
    </xf>
    <xf numFmtId="165" fontId="10" fillId="0" borderId="0" xfId="2" applyNumberFormat="1" applyFont="1" applyAlignment="1">
      <alignment wrapText="1"/>
    </xf>
    <xf numFmtId="165" fontId="10" fillId="0" borderId="0" xfId="2" applyNumberFormat="1" applyFont="1" applyFill="1" applyAlignment="1">
      <alignment wrapText="1"/>
    </xf>
    <xf numFmtId="167" fontId="13" fillId="0" borderId="0" xfId="4" applyFont="1" applyAlignment="1">
      <alignment horizontal="left"/>
    </xf>
    <xf numFmtId="0" fontId="9" fillId="2" borderId="0" xfId="0" applyFont="1" applyFill="1" applyAlignment="1">
      <alignment horizontal="left" vertical="center" wrapText="1"/>
    </xf>
    <xf numFmtId="168" fontId="9" fillId="2" borderId="0" xfId="0" applyNumberFormat="1" applyFont="1" applyFill="1" applyAlignment="1">
      <alignment horizontal="center" vertic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justify" vertical="center"/>
    </xf>
    <xf numFmtId="0" fontId="8" fillId="3" borderId="0" xfId="0" applyFont="1" applyFill="1" applyAlignment="1">
      <alignment horizontal="left" vertical="center" wrapText="1"/>
    </xf>
    <xf numFmtId="165" fontId="8" fillId="3" borderId="0" xfId="2" applyNumberFormat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37" fontId="13" fillId="0" borderId="0" xfId="0" applyNumberFormat="1" applyFont="1" applyAlignment="1">
      <alignment horizontal="right" vertical="center"/>
    </xf>
    <xf numFmtId="37" fontId="18" fillId="0" borderId="2" xfId="0" applyNumberFormat="1" applyFont="1" applyBorder="1" applyAlignment="1">
      <alignment horizontal="right" vertical="center"/>
    </xf>
    <xf numFmtId="37" fontId="13" fillId="0" borderId="1" xfId="0" applyNumberFormat="1" applyFont="1" applyBorder="1" applyAlignment="1">
      <alignment horizontal="right" vertical="center"/>
    </xf>
    <xf numFmtId="37" fontId="18" fillId="0" borderId="1" xfId="0" applyNumberFormat="1" applyFont="1" applyBorder="1" applyAlignment="1">
      <alignment horizontal="right" vertical="center"/>
    </xf>
    <xf numFmtId="37" fontId="18" fillId="0" borderId="3" xfId="0" applyNumberFormat="1" applyFont="1" applyBorder="1" applyAlignment="1">
      <alignment horizontal="right" vertical="center"/>
    </xf>
    <xf numFmtId="3" fontId="9" fillId="2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164" fontId="8" fillId="3" borderId="1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5" fontId="9" fillId="6" borderId="0" xfId="2" applyNumberFormat="1" applyFont="1" applyFill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14" fillId="0" borderId="0" xfId="2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165" fontId="9" fillId="2" borderId="0" xfId="2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17" fontId="16" fillId="8" borderId="1" xfId="0" applyNumberFormat="1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left" vertical="center" wrapText="1"/>
    </xf>
    <xf numFmtId="165" fontId="16" fillId="8" borderId="1" xfId="2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0" fillId="0" borderId="6" xfId="0" applyFont="1" applyBorder="1" applyAlignment="1">
      <alignment vertical="center"/>
    </xf>
    <xf numFmtId="0" fontId="21" fillId="0" borderId="0" xfId="0" applyFont="1" applyAlignment="1">
      <alignment vertical="center" wrapText="1"/>
    </xf>
    <xf numFmtId="39" fontId="13" fillId="0" borderId="0" xfId="0" applyNumberFormat="1" applyFont="1" applyAlignment="1">
      <alignment horizontal="right" vertical="center"/>
    </xf>
    <xf numFmtId="165" fontId="8" fillId="0" borderId="2" xfId="2" applyNumberFormat="1" applyFont="1" applyBorder="1" applyAlignment="1">
      <alignment horizontal="right" vertical="center"/>
    </xf>
    <xf numFmtId="165" fontId="13" fillId="0" borderId="0" xfId="2" applyNumberFormat="1" applyFont="1" applyAlignment="1">
      <alignment vertical="center"/>
    </xf>
    <xf numFmtId="165" fontId="8" fillId="0" borderId="3" xfId="2" applyNumberFormat="1" applyFont="1" applyBorder="1" applyAlignment="1">
      <alignment horizontal="right" vertical="center"/>
    </xf>
    <xf numFmtId="164" fontId="9" fillId="3" borderId="0" xfId="1" applyNumberFormat="1" applyFont="1" applyFill="1" applyAlignment="1">
      <alignment horizontal="center" vertical="center" wrapText="1"/>
    </xf>
    <xf numFmtId="164" fontId="9" fillId="3" borderId="1" xfId="1" applyNumberFormat="1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 wrapText="1"/>
    </xf>
    <xf numFmtId="0" fontId="17" fillId="0" borderId="0" xfId="0" applyFont="1"/>
    <xf numFmtId="3" fontId="9" fillId="0" borderId="0" xfId="0" applyNumberFormat="1" applyFont="1" applyAlignment="1">
      <alignment horizontal="right" vertical="center" wrapText="1"/>
    </xf>
    <xf numFmtId="3" fontId="10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16" fillId="8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165" fontId="9" fillId="0" borderId="0" xfId="2" applyNumberFormat="1" applyFont="1" applyFill="1" applyAlignment="1">
      <alignment horizontal="center" vertical="center" wrapText="1"/>
    </xf>
    <xf numFmtId="164" fontId="9" fillId="0" borderId="0" xfId="0" applyNumberFormat="1" applyFont="1" applyFill="1" applyAlignment="1">
      <alignment horizontal="center" vertical="center" wrapText="1"/>
    </xf>
    <xf numFmtId="9" fontId="9" fillId="2" borderId="1" xfId="1" applyFont="1" applyFill="1" applyBorder="1" applyAlignment="1">
      <alignment horizontal="center" vertical="center" wrapText="1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Pedidos%20Especiales\Malls\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Deuda%20Financiera%20-%20APSA,%20IRSA,%20Cresud\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  <sheetName val="composició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  <sheetName val="Por Cliente"/>
      <sheetName val="Por Material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PG"/>
      <sheetName val="Resume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  <sheetName val="Conciliación Dic-03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감가상각누계액"/>
      <sheetName val="6522"/>
      <sheetName val="DATVAR"/>
      <sheetName val="Movimiento de Activo Fijo"/>
      <sheetName val="Prueba Gasto a Nov."/>
      <sheetName val="Retiros"/>
      <sheetName val="REFERENCIADO"/>
      <sheetName val="Listado Final Lima Capex "/>
      <sheetName val="Resultado-2001"/>
      <sheetName val="Asientos"/>
      <sheetName val="Hoja1"/>
      <sheetName val="BD"/>
      <sheetName val="CXP Div"/>
      <sheetName val="BLP"/>
      <sheetName val="CRONOGRAMA"/>
      <sheetName val="ME-CXC"/>
      <sheetName val="ME-RO"/>
      <sheetName val="ILV ALC"/>
      <sheetName val="EOAF_30-9-99"/>
      <sheetName val="Quantity"/>
      <sheetName val="OTR.CRED."/>
      <sheetName val="RESUMEN"/>
      <sheetName val="EEFF"/>
      <sheetName val="ACCT 24050"/>
      <sheetName val="Sheet1"/>
      <sheetName val="Carga de Datos"/>
      <sheetName val="Prueba global - Pasivo"/>
      <sheetName val="Direct Labor Expenses"/>
      <sheetName val="Staff Labo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  <sheetName val="713-002}2"/>
      <sheetName val="Reintegr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/>
      <sheetData sheetId="138"/>
      <sheetData sheetId="139"/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  <sheetName val="ESTADO DE RESULTADOS Axi"/>
      <sheetName val="ESTADO PATRIM Axi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A1:N44"/>
  <sheetViews>
    <sheetView showGridLines="0" tabSelected="1" zoomScaleNormal="100" workbookViewId="0">
      <selection activeCell="P42" sqref="P42"/>
    </sheetView>
  </sheetViews>
  <sheetFormatPr baseColWidth="10" defaultColWidth="11.453125" defaultRowHeight="10" x14ac:dyDescent="0.2"/>
  <cols>
    <col min="1" max="1" width="3.7265625" style="4" customWidth="1"/>
    <col min="2" max="2" width="28.26953125" style="8" customWidth="1"/>
    <col min="3" max="4" width="8.1796875" style="4" customWidth="1"/>
    <col min="5" max="5" width="8.1796875" style="9" customWidth="1"/>
    <col min="6" max="7" width="8.1796875" style="4" customWidth="1"/>
    <col min="8" max="12" width="8.1796875" style="7" customWidth="1"/>
    <col min="13" max="13" width="8.26953125" style="4" customWidth="1"/>
    <col min="14" max="16384" width="11.453125" style="4"/>
  </cols>
  <sheetData>
    <row r="1" spans="2:14" ht="13" x14ac:dyDescent="0.3">
      <c r="B1" s="137"/>
    </row>
    <row r="2" spans="2:14" ht="13" x14ac:dyDescent="0.2">
      <c r="B2" s="179" t="s">
        <v>144</v>
      </c>
      <c r="C2" s="179"/>
      <c r="D2" s="179"/>
    </row>
    <row r="3" spans="2:14" x14ac:dyDescent="0.2">
      <c r="B3" s="4"/>
      <c r="E3" s="4"/>
      <c r="H3" s="4"/>
      <c r="I3" s="4"/>
      <c r="J3" s="12"/>
      <c r="K3" s="12"/>
      <c r="L3" s="12"/>
    </row>
    <row r="4" spans="2:14" s="5" customFormat="1" ht="23.5" thickBot="1" x14ac:dyDescent="0.4">
      <c r="B4" s="160" t="s">
        <v>147</v>
      </c>
      <c r="C4" s="153">
        <v>2015</v>
      </c>
      <c r="D4" s="153">
        <v>2016</v>
      </c>
      <c r="E4" s="153">
        <v>2017</v>
      </c>
      <c r="F4" s="153">
        <v>2018</v>
      </c>
      <c r="G4" s="153">
        <v>2019</v>
      </c>
      <c r="H4" s="153">
        <v>2020</v>
      </c>
      <c r="I4" s="153">
        <v>2021</v>
      </c>
      <c r="J4" s="153">
        <v>2022</v>
      </c>
      <c r="K4" s="153">
        <v>2023</v>
      </c>
      <c r="L4" s="153">
        <v>2024</v>
      </c>
      <c r="M4" s="153">
        <v>2025</v>
      </c>
      <c r="N4" s="153" t="s">
        <v>246</v>
      </c>
    </row>
    <row r="5" spans="2:14" ht="11.5" x14ac:dyDescent="0.25">
      <c r="B5" s="111" t="s">
        <v>2</v>
      </c>
      <c r="C5" s="32">
        <v>69173</v>
      </c>
      <c r="D5" s="32">
        <v>67233</v>
      </c>
      <c r="E5" s="32">
        <v>62496</v>
      </c>
      <c r="F5" s="32">
        <v>60104</v>
      </c>
      <c r="G5" s="32">
        <v>54685</v>
      </c>
      <c r="H5" s="32">
        <v>65335</v>
      </c>
      <c r="I5" s="32">
        <v>60949</v>
      </c>
      <c r="J5" s="112">
        <v>62593</v>
      </c>
      <c r="K5" s="112">
        <v>68554</v>
      </c>
      <c r="L5" s="112">
        <v>71951</v>
      </c>
      <c r="M5" s="112">
        <v>77060</v>
      </c>
      <c r="N5" s="112">
        <v>72944</v>
      </c>
    </row>
    <row r="6" spans="2:14" ht="11.5" x14ac:dyDescent="0.25">
      <c r="B6" s="111" t="s">
        <v>145</v>
      </c>
      <c r="C6" s="32">
        <v>36870</v>
      </c>
      <c r="D6" s="32">
        <v>40684</v>
      </c>
      <c r="E6" s="32">
        <v>41422</v>
      </c>
      <c r="F6" s="32">
        <v>48204</v>
      </c>
      <c r="G6" s="32">
        <v>43948</v>
      </c>
      <c r="H6" s="32">
        <v>45739</v>
      </c>
      <c r="I6" s="32">
        <v>59126</v>
      </c>
      <c r="J6" s="112">
        <v>58205</v>
      </c>
      <c r="K6" s="112">
        <v>61581</v>
      </c>
      <c r="L6" s="112">
        <v>60550</v>
      </c>
      <c r="M6" s="112">
        <v>48230</v>
      </c>
      <c r="N6" s="112">
        <v>49301</v>
      </c>
    </row>
    <row r="7" spans="2:14" ht="11.5" x14ac:dyDescent="0.25">
      <c r="B7" s="111" t="s">
        <v>142</v>
      </c>
      <c r="C7" s="32">
        <v>8359</v>
      </c>
      <c r="D7" s="32">
        <v>8484</v>
      </c>
      <c r="E7" s="32">
        <v>8858</v>
      </c>
      <c r="F7" s="32">
        <v>8858</v>
      </c>
      <c r="G7" s="32">
        <v>8858</v>
      </c>
      <c r="H7" s="32">
        <v>8858</v>
      </c>
      <c r="I7" s="32">
        <v>8858</v>
      </c>
      <c r="J7" s="112">
        <v>8776</v>
      </c>
      <c r="K7" s="112">
        <v>8776</v>
      </c>
      <c r="L7" s="112">
        <v>8776</v>
      </c>
      <c r="M7" s="112">
        <v>8776</v>
      </c>
      <c r="N7" s="112">
        <v>8776</v>
      </c>
    </row>
    <row r="8" spans="2:14" ht="12" thickBot="1" x14ac:dyDescent="0.3">
      <c r="B8" s="111" t="s">
        <v>143</v>
      </c>
      <c r="C8" s="32">
        <v>5562</v>
      </c>
      <c r="D8" s="32">
        <v>5870</v>
      </c>
      <c r="E8" s="32">
        <v>7261</v>
      </c>
      <c r="F8" s="32">
        <v>7263</v>
      </c>
      <c r="G8" s="32">
        <v>9411</v>
      </c>
      <c r="H8" s="32">
        <v>11787</v>
      </c>
      <c r="I8" s="32">
        <v>12373</v>
      </c>
      <c r="J8" s="113">
        <v>13242</v>
      </c>
      <c r="K8" s="113">
        <v>13078</v>
      </c>
      <c r="L8" s="113">
        <v>11964</v>
      </c>
      <c r="M8" s="113">
        <v>11923</v>
      </c>
      <c r="N8" s="112">
        <v>12068</v>
      </c>
    </row>
    <row r="9" spans="2:14" ht="12" thickBot="1" x14ac:dyDescent="0.25">
      <c r="B9" s="114" t="s">
        <v>150</v>
      </c>
      <c r="C9" s="115">
        <f t="shared" ref="C9:G9" si="0">+SUM(C5:C8)</f>
        <v>119964</v>
      </c>
      <c r="D9" s="115">
        <f t="shared" si="0"/>
        <v>122271</v>
      </c>
      <c r="E9" s="116">
        <f t="shared" si="0"/>
        <v>120037</v>
      </c>
      <c r="F9" s="115">
        <f t="shared" si="0"/>
        <v>124429</v>
      </c>
      <c r="G9" s="115">
        <f t="shared" si="0"/>
        <v>116902</v>
      </c>
      <c r="H9" s="115">
        <f t="shared" ref="H9:J9" si="1">+SUM(H5:H8)</f>
        <v>131719</v>
      </c>
      <c r="I9" s="115">
        <f t="shared" si="1"/>
        <v>141306</v>
      </c>
      <c r="J9" s="115">
        <f t="shared" si="1"/>
        <v>142816</v>
      </c>
      <c r="K9" s="115">
        <f t="shared" ref="K9:N9" si="2">+SUM(K5:K8)</f>
        <v>151989</v>
      </c>
      <c r="L9" s="115">
        <f t="shared" si="2"/>
        <v>153241</v>
      </c>
      <c r="M9" s="115">
        <f t="shared" si="2"/>
        <v>145989</v>
      </c>
      <c r="N9" s="115">
        <f t="shared" si="2"/>
        <v>143089</v>
      </c>
    </row>
    <row r="10" spans="2:14" ht="11.5" x14ac:dyDescent="0.25">
      <c r="B10" s="117"/>
      <c r="C10" s="118"/>
      <c r="D10" s="118"/>
      <c r="E10" s="119"/>
      <c r="F10" s="118"/>
      <c r="G10" s="118"/>
      <c r="H10" s="119"/>
      <c r="I10" s="119"/>
      <c r="J10" s="119"/>
      <c r="K10" s="119"/>
      <c r="L10" s="119"/>
    </row>
    <row r="11" spans="2:14" ht="11.5" x14ac:dyDescent="0.25">
      <c r="B11" s="31"/>
      <c r="C11" s="31"/>
      <c r="D11" s="31"/>
      <c r="E11" s="31"/>
      <c r="F11" s="31"/>
      <c r="G11" s="31"/>
      <c r="H11" s="31"/>
      <c r="I11" s="31"/>
      <c r="J11" s="120"/>
      <c r="K11" s="120"/>
      <c r="L11" s="120"/>
    </row>
    <row r="12" spans="2:14" s="5" customFormat="1" ht="23.5" thickBot="1" x14ac:dyDescent="0.4">
      <c r="B12" s="160" t="s">
        <v>148</v>
      </c>
      <c r="C12" s="153">
        <v>2015</v>
      </c>
      <c r="D12" s="153">
        <v>2016</v>
      </c>
      <c r="E12" s="153">
        <v>2017</v>
      </c>
      <c r="F12" s="153">
        <v>2018</v>
      </c>
      <c r="G12" s="153">
        <v>2019</v>
      </c>
      <c r="H12" s="153">
        <f t="shared" ref="H12" si="3">+H$4</f>
        <v>2020</v>
      </c>
      <c r="I12" s="153">
        <f>+I$4</f>
        <v>2021</v>
      </c>
      <c r="J12" s="153">
        <f>+J$4</f>
        <v>2022</v>
      </c>
      <c r="K12" s="153">
        <f>+K$4</f>
        <v>2023</v>
      </c>
      <c r="L12" s="153">
        <f>+L$4</f>
        <v>2024</v>
      </c>
      <c r="M12" s="153">
        <f>+M$4</f>
        <v>2025</v>
      </c>
      <c r="N12" s="153" t="str">
        <f>+N$4</f>
        <v>2026E</v>
      </c>
    </row>
    <row r="13" spans="2:14" ht="11.5" x14ac:dyDescent="0.25">
      <c r="B13" s="111" t="s">
        <v>2</v>
      </c>
      <c r="C13" s="32">
        <v>163523</v>
      </c>
      <c r="D13" s="32">
        <v>158932</v>
      </c>
      <c r="E13" s="32">
        <v>159562</v>
      </c>
      <c r="F13" s="32">
        <v>147653</v>
      </c>
      <c r="G13" s="32">
        <v>149666</v>
      </c>
      <c r="H13" s="32">
        <v>147757</v>
      </c>
      <c r="I13" s="32">
        <v>144770</v>
      </c>
      <c r="J13" s="112">
        <v>140971</v>
      </c>
      <c r="K13" s="112">
        <v>140196</v>
      </c>
      <c r="L13" s="112">
        <v>140335</v>
      </c>
      <c r="M13" s="112">
        <v>140528</v>
      </c>
      <c r="N13" s="112">
        <v>138419</v>
      </c>
    </row>
    <row r="14" spans="2:14" ht="11.5" x14ac:dyDescent="0.25">
      <c r="B14" s="111" t="s">
        <v>145</v>
      </c>
      <c r="C14" s="32">
        <v>4180</v>
      </c>
      <c r="D14" s="32">
        <v>0</v>
      </c>
      <c r="E14" s="32">
        <v>14258</v>
      </c>
      <c r="F14" s="32">
        <v>11381</v>
      </c>
      <c r="G14" s="32">
        <v>14912</v>
      </c>
      <c r="H14" s="32">
        <v>17200</v>
      </c>
      <c r="I14" s="32">
        <v>7268</v>
      </c>
      <c r="J14" s="112">
        <v>8813</v>
      </c>
      <c r="K14" s="112">
        <v>10338</v>
      </c>
      <c r="L14" s="112">
        <v>10519</v>
      </c>
      <c r="M14" s="112">
        <v>11654</v>
      </c>
      <c r="N14" s="112">
        <v>3745</v>
      </c>
    </row>
    <row r="15" spans="2:14" ht="11.5" x14ac:dyDescent="0.25">
      <c r="B15" s="111" t="s">
        <v>142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112" t="s">
        <v>1</v>
      </c>
      <c r="K15" s="112" t="s">
        <v>1</v>
      </c>
      <c r="L15" s="112" t="s">
        <v>1</v>
      </c>
      <c r="M15" s="112">
        <v>0</v>
      </c>
      <c r="N15" s="112">
        <v>0</v>
      </c>
    </row>
    <row r="16" spans="2:14" ht="12" thickBot="1" x14ac:dyDescent="0.3">
      <c r="B16" s="111" t="s">
        <v>143</v>
      </c>
      <c r="C16" s="32">
        <v>626</v>
      </c>
      <c r="D16" s="32">
        <v>1126</v>
      </c>
      <c r="E16" s="32">
        <v>2167</v>
      </c>
      <c r="F16" s="32">
        <v>3733</v>
      </c>
      <c r="G16" s="32">
        <v>2859</v>
      </c>
      <c r="H16" s="32">
        <v>3064</v>
      </c>
      <c r="I16" s="32">
        <v>2487</v>
      </c>
      <c r="J16" s="113">
        <v>2488</v>
      </c>
      <c r="K16" s="113">
        <v>3146</v>
      </c>
      <c r="L16" s="113">
        <v>4155</v>
      </c>
      <c r="M16" s="113">
        <v>7438</v>
      </c>
      <c r="N16" s="112">
        <v>7701</v>
      </c>
    </row>
    <row r="17" spans="1:14" ht="12" thickBot="1" x14ac:dyDescent="0.25">
      <c r="B17" s="114" t="s">
        <v>150</v>
      </c>
      <c r="C17" s="115">
        <f t="shared" ref="C17:L17" si="4">+SUM(C13:C16)</f>
        <v>168329</v>
      </c>
      <c r="D17" s="115">
        <f t="shared" si="4"/>
        <v>160058</v>
      </c>
      <c r="E17" s="116">
        <f t="shared" si="4"/>
        <v>175987</v>
      </c>
      <c r="F17" s="115">
        <f t="shared" si="4"/>
        <v>162767</v>
      </c>
      <c r="G17" s="115">
        <f t="shared" si="4"/>
        <v>167437</v>
      </c>
      <c r="H17" s="115">
        <f t="shared" si="4"/>
        <v>168021</v>
      </c>
      <c r="I17" s="115">
        <f t="shared" si="4"/>
        <v>154525</v>
      </c>
      <c r="J17" s="115">
        <f t="shared" si="4"/>
        <v>152272</v>
      </c>
      <c r="K17" s="115">
        <f t="shared" si="4"/>
        <v>153680</v>
      </c>
      <c r="L17" s="115">
        <f t="shared" si="4"/>
        <v>155009</v>
      </c>
      <c r="M17" s="115">
        <f t="shared" ref="M17:N17" si="5">+SUM(M13:M16)</f>
        <v>159620</v>
      </c>
      <c r="N17" s="115">
        <f t="shared" si="5"/>
        <v>149865</v>
      </c>
    </row>
    <row r="18" spans="1:14" ht="12" thickBot="1" x14ac:dyDescent="0.3">
      <c r="B18" s="111"/>
      <c r="C18" s="121"/>
      <c r="D18" s="121"/>
      <c r="E18" s="32"/>
      <c r="F18" s="121"/>
      <c r="G18" s="121"/>
      <c r="H18" s="32"/>
      <c r="I18" s="32"/>
      <c r="J18" s="32"/>
      <c r="K18" s="32"/>
      <c r="L18" s="32"/>
      <c r="M18" s="32"/>
    </row>
    <row r="19" spans="1:14" s="6" customFormat="1" ht="12" thickBot="1" x14ac:dyDescent="0.4">
      <c r="B19" s="122" t="s">
        <v>146</v>
      </c>
      <c r="C19" s="123">
        <f t="shared" ref="C19:L19" si="6">+C9+C17</f>
        <v>288293</v>
      </c>
      <c r="D19" s="123">
        <f t="shared" si="6"/>
        <v>282329</v>
      </c>
      <c r="E19" s="124">
        <f t="shared" si="6"/>
        <v>296024</v>
      </c>
      <c r="F19" s="123">
        <f t="shared" si="6"/>
        <v>287196</v>
      </c>
      <c r="G19" s="123">
        <f t="shared" si="6"/>
        <v>284339</v>
      </c>
      <c r="H19" s="123">
        <f t="shared" si="6"/>
        <v>299740</v>
      </c>
      <c r="I19" s="123">
        <f t="shared" si="6"/>
        <v>295831</v>
      </c>
      <c r="J19" s="123">
        <f t="shared" si="6"/>
        <v>295088</v>
      </c>
      <c r="K19" s="123">
        <f t="shared" si="6"/>
        <v>305669</v>
      </c>
      <c r="L19" s="123">
        <f t="shared" si="6"/>
        <v>308250</v>
      </c>
      <c r="M19" s="123">
        <f t="shared" ref="M19:N19" si="7">+M9+M17</f>
        <v>305609</v>
      </c>
      <c r="N19" s="123">
        <f t="shared" si="7"/>
        <v>292954</v>
      </c>
    </row>
    <row r="20" spans="1:14" ht="11.5" x14ac:dyDescent="0.25">
      <c r="B20" s="117"/>
      <c r="C20" s="118"/>
      <c r="D20" s="118"/>
      <c r="E20" s="119"/>
      <c r="F20" s="118"/>
      <c r="G20" s="118"/>
      <c r="H20" s="119"/>
      <c r="I20" s="119"/>
      <c r="J20" s="119"/>
      <c r="K20" s="119"/>
      <c r="L20" s="119"/>
    </row>
    <row r="21" spans="1:14" ht="11.5" x14ac:dyDescent="0.25">
      <c r="B21" s="31"/>
      <c r="C21" s="31"/>
      <c r="D21" s="31"/>
      <c r="E21" s="31"/>
      <c r="F21" s="31"/>
      <c r="G21" s="31"/>
      <c r="H21" s="31"/>
      <c r="I21" s="31"/>
      <c r="J21" s="120"/>
      <c r="K21" s="120"/>
      <c r="L21" s="120"/>
    </row>
    <row r="22" spans="1:14" s="5" customFormat="1" ht="12" thickBot="1" x14ac:dyDescent="0.4">
      <c r="B22" s="160" t="s">
        <v>156</v>
      </c>
      <c r="C22" s="153">
        <v>2015</v>
      </c>
      <c r="D22" s="153">
        <v>2016</v>
      </c>
      <c r="E22" s="153">
        <v>2017</v>
      </c>
      <c r="F22" s="153">
        <v>2018</v>
      </c>
      <c r="G22" s="153">
        <v>2019</v>
      </c>
      <c r="H22" s="153">
        <f t="shared" ref="H22" si="8">+H$4</f>
        <v>2020</v>
      </c>
      <c r="I22" s="153">
        <f>+I$4</f>
        <v>2021</v>
      </c>
      <c r="J22" s="153">
        <f>+J$4</f>
        <v>2022</v>
      </c>
      <c r="K22" s="153">
        <f>+K$4</f>
        <v>2023</v>
      </c>
      <c r="L22" s="153">
        <f>+L$4</f>
        <v>2024</v>
      </c>
      <c r="M22" s="153">
        <f>+M$4</f>
        <v>2025</v>
      </c>
      <c r="N22" s="153" t="str">
        <f>+N$4</f>
        <v>2026E</v>
      </c>
    </row>
    <row r="23" spans="1:14" ht="11.5" x14ac:dyDescent="0.25">
      <c r="B23" s="111" t="s">
        <v>2</v>
      </c>
      <c r="C23" s="125">
        <v>324015</v>
      </c>
      <c r="D23" s="125">
        <v>332449</v>
      </c>
      <c r="E23" s="32">
        <v>333630</v>
      </c>
      <c r="F23" s="125">
        <v>328440</v>
      </c>
      <c r="G23" s="125">
        <v>332242</v>
      </c>
      <c r="H23" s="125">
        <v>323497</v>
      </c>
      <c r="I23" s="125">
        <v>330799</v>
      </c>
      <c r="J23" s="112">
        <v>330516</v>
      </c>
      <c r="K23" s="112">
        <v>325330</v>
      </c>
      <c r="L23" s="112">
        <v>318281</v>
      </c>
      <c r="M23" s="112">
        <v>309349</v>
      </c>
      <c r="N23" s="112">
        <v>315573</v>
      </c>
    </row>
    <row r="24" spans="1:14" ht="11.5" x14ac:dyDescent="0.25">
      <c r="B24" s="111" t="s">
        <v>145</v>
      </c>
      <c r="C24" s="125">
        <v>83306</v>
      </c>
      <c r="D24" s="125">
        <v>83633</v>
      </c>
      <c r="E24" s="32">
        <v>83771</v>
      </c>
      <c r="F24" s="125">
        <v>79083</v>
      </c>
      <c r="G24" s="125">
        <v>75681</v>
      </c>
      <c r="H24" s="125">
        <v>92805</v>
      </c>
      <c r="I24" s="125">
        <v>87698</v>
      </c>
      <c r="J24" s="112">
        <v>78778</v>
      </c>
      <c r="K24" s="112">
        <v>85490</v>
      </c>
      <c r="L24" s="112">
        <v>74815</v>
      </c>
      <c r="M24" s="112">
        <v>72454</v>
      </c>
      <c r="N24" s="112">
        <v>79292</v>
      </c>
    </row>
    <row r="25" spans="1:14" ht="11.5" x14ac:dyDescent="0.25">
      <c r="B25" s="111" t="s">
        <v>142</v>
      </c>
      <c r="C25" s="125">
        <v>2938</v>
      </c>
      <c r="D25" s="125">
        <v>4048</v>
      </c>
      <c r="E25" s="32">
        <v>1017</v>
      </c>
      <c r="F25" s="125">
        <v>1017</v>
      </c>
      <c r="G25" s="125">
        <v>1017</v>
      </c>
      <c r="H25" s="125">
        <v>1017</v>
      </c>
      <c r="I25" s="125">
        <v>1017</v>
      </c>
      <c r="J25" s="112">
        <v>1244</v>
      </c>
      <c r="K25" s="112">
        <v>1244</v>
      </c>
      <c r="L25" s="112">
        <v>1244</v>
      </c>
      <c r="M25" s="112">
        <v>1244</v>
      </c>
      <c r="N25" s="112">
        <v>1244</v>
      </c>
    </row>
    <row r="26" spans="1:14" ht="12" thickBot="1" x14ac:dyDescent="0.3">
      <c r="B26" s="111" t="s">
        <v>143</v>
      </c>
      <c r="C26" s="125">
        <v>52566</v>
      </c>
      <c r="D26" s="125">
        <v>51758</v>
      </c>
      <c r="E26" s="32">
        <v>50063</v>
      </c>
      <c r="F26" s="125">
        <v>48494</v>
      </c>
      <c r="G26" s="125">
        <v>47220</v>
      </c>
      <c r="H26" s="125">
        <v>44734</v>
      </c>
      <c r="I26" s="125">
        <v>44725</v>
      </c>
      <c r="J26" s="113">
        <v>43855</v>
      </c>
      <c r="K26" s="113">
        <v>42498</v>
      </c>
      <c r="L26" s="113">
        <v>42603</v>
      </c>
      <c r="M26" s="113">
        <v>39360</v>
      </c>
      <c r="N26" s="112">
        <v>38952</v>
      </c>
    </row>
    <row r="27" spans="1:14" ht="12" thickBot="1" x14ac:dyDescent="0.25">
      <c r="B27" s="114" t="s">
        <v>150</v>
      </c>
      <c r="C27" s="115">
        <f t="shared" ref="C27:N27" si="9">+SUM(C23:C26)</f>
        <v>462825</v>
      </c>
      <c r="D27" s="115">
        <f t="shared" si="9"/>
        <v>471888</v>
      </c>
      <c r="E27" s="116">
        <f t="shared" si="9"/>
        <v>468481</v>
      </c>
      <c r="F27" s="115">
        <f t="shared" si="9"/>
        <v>457034</v>
      </c>
      <c r="G27" s="115">
        <f t="shared" si="9"/>
        <v>456160</v>
      </c>
      <c r="H27" s="115">
        <f t="shared" si="9"/>
        <v>462053</v>
      </c>
      <c r="I27" s="115">
        <f t="shared" si="9"/>
        <v>464239</v>
      </c>
      <c r="J27" s="115">
        <f t="shared" si="9"/>
        <v>454393</v>
      </c>
      <c r="K27" s="115">
        <f t="shared" si="9"/>
        <v>454562</v>
      </c>
      <c r="L27" s="115">
        <f t="shared" si="9"/>
        <v>436943</v>
      </c>
      <c r="M27" s="115">
        <f t="shared" si="9"/>
        <v>422407</v>
      </c>
      <c r="N27" s="115">
        <f t="shared" si="9"/>
        <v>435061</v>
      </c>
    </row>
    <row r="28" spans="1:14" ht="12" thickBot="1" x14ac:dyDescent="0.3">
      <c r="B28" s="117"/>
      <c r="C28" s="118"/>
      <c r="D28" s="118"/>
      <c r="E28" s="119"/>
      <c r="F28" s="118"/>
      <c r="G28" s="118"/>
      <c r="H28" s="119"/>
      <c r="I28" s="119"/>
      <c r="J28" s="119"/>
      <c r="K28" s="119"/>
      <c r="L28" s="119"/>
    </row>
    <row r="29" spans="1:14" ht="12" thickBot="1" x14ac:dyDescent="0.25">
      <c r="B29" s="126" t="s">
        <v>150</v>
      </c>
      <c r="C29" s="127">
        <f t="shared" ref="C29:M29" si="10">+C27+C19</f>
        <v>751118</v>
      </c>
      <c r="D29" s="127">
        <f t="shared" si="10"/>
        <v>754217</v>
      </c>
      <c r="E29" s="127">
        <f t="shared" si="10"/>
        <v>764505</v>
      </c>
      <c r="F29" s="127">
        <f t="shared" si="10"/>
        <v>744230</v>
      </c>
      <c r="G29" s="127">
        <f t="shared" si="10"/>
        <v>740499</v>
      </c>
      <c r="H29" s="127">
        <f t="shared" si="10"/>
        <v>761793</v>
      </c>
      <c r="I29" s="127">
        <f t="shared" si="10"/>
        <v>760070</v>
      </c>
      <c r="J29" s="127">
        <f t="shared" si="10"/>
        <v>749481</v>
      </c>
      <c r="K29" s="127">
        <f t="shared" si="10"/>
        <v>760231</v>
      </c>
      <c r="L29" s="127">
        <f t="shared" si="10"/>
        <v>745193</v>
      </c>
      <c r="M29" s="127">
        <f>+M27+M19</f>
        <v>728016</v>
      </c>
      <c r="N29" s="127">
        <f>+N27+N19</f>
        <v>728015</v>
      </c>
    </row>
    <row r="30" spans="1:14" ht="11.5" x14ac:dyDescent="0.25">
      <c r="B30" s="117"/>
      <c r="C30" s="118"/>
      <c r="D30" s="118"/>
      <c r="E30" s="119"/>
      <c r="F30" s="118"/>
      <c r="G30" s="118"/>
      <c r="H30" s="119"/>
      <c r="I30" s="119"/>
      <c r="J30" s="119"/>
      <c r="K30" s="119"/>
      <c r="L30" s="119"/>
    </row>
    <row r="31" spans="1:14" ht="11.5" x14ac:dyDescent="0.25">
      <c r="B31" s="31"/>
      <c r="C31" s="31"/>
      <c r="D31" s="31"/>
      <c r="E31" s="31"/>
      <c r="F31" s="31"/>
      <c r="G31" s="31"/>
      <c r="H31" s="31"/>
      <c r="I31" s="31"/>
      <c r="J31" s="120"/>
      <c r="K31" s="120"/>
      <c r="L31" s="120"/>
    </row>
    <row r="32" spans="1:14" s="5" customFormat="1" ht="12" thickBot="1" x14ac:dyDescent="0.25">
      <c r="A32" s="4"/>
      <c r="B32" s="160" t="s">
        <v>149</v>
      </c>
      <c r="C32" s="153">
        <v>2015</v>
      </c>
      <c r="D32" s="153">
        <v>2016</v>
      </c>
      <c r="E32" s="153">
        <v>2017</v>
      </c>
      <c r="F32" s="153">
        <v>2018</v>
      </c>
      <c r="G32" s="153">
        <v>2019</v>
      </c>
      <c r="H32" s="153">
        <f t="shared" ref="H32" si="11">+H$4</f>
        <v>2020</v>
      </c>
      <c r="I32" s="153">
        <f>+I$4</f>
        <v>2021</v>
      </c>
      <c r="J32" s="153">
        <f>+J$4</f>
        <v>2022</v>
      </c>
      <c r="K32" s="153">
        <f>+K$4</f>
        <v>2023</v>
      </c>
      <c r="L32" s="153">
        <f>+L$4</f>
        <v>2024</v>
      </c>
      <c r="M32" s="153">
        <f>+M$4</f>
        <v>2025</v>
      </c>
      <c r="N32" s="153" t="str">
        <f>+N$4</f>
        <v>2026E</v>
      </c>
    </row>
    <row r="33" spans="2:14" ht="11.5" x14ac:dyDescent="0.25">
      <c r="B33" s="111" t="s">
        <v>2</v>
      </c>
      <c r="C33" s="32">
        <v>120162</v>
      </c>
      <c r="D33" s="32">
        <v>106200</v>
      </c>
      <c r="E33" s="32">
        <v>116852</v>
      </c>
      <c r="F33" s="32">
        <v>111705</v>
      </c>
      <c r="G33" s="32">
        <v>131125</v>
      </c>
      <c r="H33" s="128">
        <v>138824</v>
      </c>
      <c r="I33" s="128">
        <f>124239+5006</f>
        <v>129245</v>
      </c>
      <c r="J33" s="128">
        <f>114577+4501</f>
        <v>119078</v>
      </c>
      <c r="K33" s="129">
        <v>123181</v>
      </c>
      <c r="L33" s="129">
        <v>118687</v>
      </c>
      <c r="M33" s="129">
        <v>139069</v>
      </c>
      <c r="N33" s="129">
        <v>148250</v>
      </c>
    </row>
    <row r="34" spans="2:14" ht="11.5" x14ac:dyDescent="0.25">
      <c r="B34" s="130" t="s">
        <v>145</v>
      </c>
      <c r="C34" s="32">
        <v>68919</v>
      </c>
      <c r="D34" s="32">
        <v>51000</v>
      </c>
      <c r="E34" s="32">
        <v>57583.999999999993</v>
      </c>
      <c r="F34" s="32">
        <v>65753</v>
      </c>
      <c r="G34" s="32">
        <v>94526</v>
      </c>
      <c r="H34" s="128">
        <v>101178</v>
      </c>
      <c r="I34" s="128">
        <v>106145</v>
      </c>
      <c r="J34" s="128">
        <v>108960</v>
      </c>
      <c r="K34" s="129">
        <v>108695</v>
      </c>
      <c r="L34" s="129">
        <v>119602</v>
      </c>
      <c r="M34" s="129">
        <v>126948</v>
      </c>
      <c r="N34" s="129">
        <v>130425</v>
      </c>
    </row>
    <row r="35" spans="2:14" ht="11.5" x14ac:dyDescent="0.25">
      <c r="B35" s="130" t="s">
        <v>142</v>
      </c>
      <c r="C35" s="32">
        <v>16335.999999999998</v>
      </c>
      <c r="D35" s="32">
        <v>16000</v>
      </c>
      <c r="E35" s="32">
        <v>16000</v>
      </c>
      <c r="F35" s="32">
        <v>14004</v>
      </c>
      <c r="G35" s="32">
        <v>15060</v>
      </c>
      <c r="H35" s="128">
        <v>14120</v>
      </c>
      <c r="I35" s="128">
        <v>13479</v>
      </c>
      <c r="J35" s="128">
        <v>13860</v>
      </c>
      <c r="K35" s="129">
        <v>11572</v>
      </c>
      <c r="L35" s="129">
        <v>6621</v>
      </c>
      <c r="M35" s="129">
        <v>7122</v>
      </c>
      <c r="N35" s="129">
        <v>6610</v>
      </c>
    </row>
    <row r="36" spans="2:14" ht="12" thickBot="1" x14ac:dyDescent="0.3">
      <c r="B36" s="130" t="s">
        <v>143</v>
      </c>
      <c r="C36" s="32">
        <v>5711</v>
      </c>
      <c r="D36" s="32">
        <v>6000</v>
      </c>
      <c r="E36" s="32">
        <v>7261</v>
      </c>
      <c r="F36" s="32">
        <v>7263</v>
      </c>
      <c r="G36" s="32">
        <v>7554</v>
      </c>
      <c r="H36" s="128">
        <v>9966</v>
      </c>
      <c r="I36" s="128">
        <v>11118</v>
      </c>
      <c r="J36" s="128">
        <v>13007</v>
      </c>
      <c r="K36" s="129">
        <v>12160</v>
      </c>
      <c r="L36" s="129">
        <v>11044</v>
      </c>
      <c r="M36" s="129">
        <v>11970</v>
      </c>
      <c r="N36" s="129">
        <v>12068</v>
      </c>
    </row>
    <row r="37" spans="2:14" ht="12" thickBot="1" x14ac:dyDescent="0.25">
      <c r="B37" s="114" t="s">
        <v>3</v>
      </c>
      <c r="C37" s="115">
        <f t="shared" ref="C37:N37" si="12">+SUM(C33:C36)</f>
        <v>211128</v>
      </c>
      <c r="D37" s="115">
        <f t="shared" si="12"/>
        <v>179200</v>
      </c>
      <c r="E37" s="116">
        <f t="shared" si="12"/>
        <v>197697</v>
      </c>
      <c r="F37" s="115">
        <f t="shared" si="12"/>
        <v>198725</v>
      </c>
      <c r="G37" s="115">
        <f t="shared" si="12"/>
        <v>248265</v>
      </c>
      <c r="H37" s="115">
        <f t="shared" si="12"/>
        <v>264088</v>
      </c>
      <c r="I37" s="115">
        <f t="shared" si="12"/>
        <v>259987</v>
      </c>
      <c r="J37" s="115">
        <f t="shared" si="12"/>
        <v>254905</v>
      </c>
      <c r="K37" s="115">
        <f t="shared" si="12"/>
        <v>255608</v>
      </c>
      <c r="L37" s="115">
        <f t="shared" si="12"/>
        <v>255954</v>
      </c>
      <c r="M37" s="115">
        <f t="shared" si="12"/>
        <v>285109</v>
      </c>
      <c r="N37" s="115">
        <f t="shared" si="12"/>
        <v>297353</v>
      </c>
    </row>
    <row r="44" spans="2:14" x14ac:dyDescent="0.2">
      <c r="E44" s="4"/>
      <c r="H44" s="4"/>
      <c r="I44" s="4"/>
      <c r="J44" s="4"/>
      <c r="K44" s="4"/>
      <c r="L44" s="4"/>
    </row>
  </sheetData>
  <mergeCells count="1">
    <mergeCell ref="B2:D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A1:D126"/>
  <sheetViews>
    <sheetView showGridLines="0" zoomScaleNormal="100" workbookViewId="0">
      <selection activeCell="C19" sqref="C19"/>
    </sheetView>
  </sheetViews>
  <sheetFormatPr baseColWidth="10" defaultRowHeight="14.5" x14ac:dyDescent="0.35"/>
  <cols>
    <col min="1" max="1" width="3.7265625" customWidth="1"/>
    <col min="2" max="2" width="66.54296875" bestFit="1" customWidth="1"/>
  </cols>
  <sheetData>
    <row r="1" spans="1:4" x14ac:dyDescent="0.35">
      <c r="A1" s="4"/>
    </row>
    <row r="2" spans="1:4" x14ac:dyDescent="0.35">
      <c r="B2" s="3" t="s">
        <v>133</v>
      </c>
    </row>
    <row r="4" spans="1:4" s="4" customFormat="1" ht="16.5" customHeight="1" x14ac:dyDescent="0.2">
      <c r="B4" s="180" t="s">
        <v>224</v>
      </c>
      <c r="C4" s="180"/>
      <c r="D4" s="180"/>
    </row>
    <row r="5" spans="1:4" s="4" customFormat="1" ht="12" thickBot="1" x14ac:dyDescent="0.25">
      <c r="B5" s="153"/>
      <c r="C5" s="153">
        <v>2025</v>
      </c>
      <c r="D5" s="153">
        <v>2024</v>
      </c>
    </row>
    <row r="6" spans="1:4" s="4" customFormat="1" ht="11.5" x14ac:dyDescent="0.2">
      <c r="B6" s="40" t="s">
        <v>92</v>
      </c>
      <c r="C6" s="152">
        <v>110133</v>
      </c>
      <c r="D6" s="152">
        <v>-77887</v>
      </c>
    </row>
    <row r="7" spans="1:4" s="4" customFormat="1" ht="11.5" x14ac:dyDescent="0.2">
      <c r="B7" s="14" t="s">
        <v>134</v>
      </c>
      <c r="C7" s="35">
        <v>80707</v>
      </c>
      <c r="D7" s="35">
        <v>-80135</v>
      </c>
    </row>
    <row r="8" spans="1:4" s="4" customFormat="1" ht="11.5" x14ac:dyDescent="0.2">
      <c r="B8" s="131" t="s">
        <v>135</v>
      </c>
      <c r="C8" s="48">
        <v>69482</v>
      </c>
      <c r="D8" s="48">
        <v>-59979</v>
      </c>
    </row>
    <row r="9" spans="1:4" s="4" customFormat="1" ht="11.5" x14ac:dyDescent="0.2">
      <c r="B9" s="14" t="s">
        <v>136</v>
      </c>
      <c r="C9" s="35">
        <v>4663</v>
      </c>
      <c r="D9" s="35">
        <v>-9446</v>
      </c>
    </row>
    <row r="10" spans="1:4" s="4" customFormat="1" ht="11.5" x14ac:dyDescent="0.2">
      <c r="B10" s="131" t="s">
        <v>137</v>
      </c>
      <c r="C10" s="48">
        <v>15573</v>
      </c>
      <c r="D10" s="48">
        <v>18449</v>
      </c>
    </row>
    <row r="11" spans="1:4" s="4" customFormat="1" ht="11.5" x14ac:dyDescent="0.2">
      <c r="B11" s="14" t="s">
        <v>171</v>
      </c>
      <c r="C11" s="35">
        <v>-10536</v>
      </c>
      <c r="D11" s="35">
        <v>-4416</v>
      </c>
    </row>
    <row r="12" spans="1:4" s="4" customFormat="1" ht="11.5" x14ac:dyDescent="0.2">
      <c r="B12" s="74" t="s">
        <v>138</v>
      </c>
      <c r="C12" s="49">
        <f>+SUM(C6:C11)</f>
        <v>270022</v>
      </c>
      <c r="D12" s="49">
        <f>+SUM(D6:D11)</f>
        <v>-213414</v>
      </c>
    </row>
    <row r="13" spans="1:4" s="4" customFormat="1" ht="11.5" x14ac:dyDescent="0.2">
      <c r="B13" s="14" t="s">
        <v>176</v>
      </c>
      <c r="C13" s="35">
        <v>0</v>
      </c>
      <c r="D13" s="35">
        <v>606</v>
      </c>
    </row>
    <row r="14" spans="1:4" s="4" customFormat="1" ht="11.5" x14ac:dyDescent="0.2">
      <c r="B14" s="131" t="s">
        <v>177</v>
      </c>
      <c r="C14" s="48">
        <v>-217265</v>
      </c>
      <c r="D14" s="48">
        <v>292174</v>
      </c>
    </row>
    <row r="15" spans="1:4" s="4" customFormat="1" ht="11.5" x14ac:dyDescent="0.2">
      <c r="B15" s="131" t="s">
        <v>226</v>
      </c>
      <c r="C15" s="48">
        <v>0</v>
      </c>
      <c r="D15" s="48">
        <v>-14</v>
      </c>
    </row>
    <row r="16" spans="1:4" s="4" customFormat="1" ht="11.5" x14ac:dyDescent="0.2">
      <c r="B16" s="14" t="s">
        <v>225</v>
      </c>
      <c r="C16" s="35">
        <v>-4772</v>
      </c>
      <c r="D16" s="35">
        <v>295</v>
      </c>
    </row>
    <row r="17" spans="2:4" s="4" customFormat="1" ht="11.5" x14ac:dyDescent="0.2">
      <c r="B17" s="131" t="s">
        <v>168</v>
      </c>
      <c r="C17" s="48">
        <v>10779</v>
      </c>
      <c r="D17" s="48">
        <v>8573</v>
      </c>
    </row>
    <row r="18" spans="2:4" s="4" customFormat="1" ht="11.5" x14ac:dyDescent="0.2">
      <c r="B18" s="181" t="s">
        <v>241</v>
      </c>
      <c r="C18" s="182"/>
      <c r="D18" s="182">
        <v>9226</v>
      </c>
    </row>
    <row r="19" spans="2:4" s="4" customFormat="1" ht="11.5" x14ac:dyDescent="0.2">
      <c r="B19" s="135" t="s">
        <v>139</v>
      </c>
      <c r="C19" s="136">
        <f>+SUM(C12:C18)</f>
        <v>58764</v>
      </c>
      <c r="D19" s="136">
        <f>+SUM(D12:D18)</f>
        <v>97446</v>
      </c>
    </row>
    <row r="20" spans="2:4" s="4" customFormat="1" ht="11.5" x14ac:dyDescent="0.2">
      <c r="B20" s="135"/>
      <c r="C20" s="136"/>
      <c r="D20" s="136"/>
    </row>
    <row r="21" spans="2:4" s="4" customFormat="1" ht="10" x14ac:dyDescent="0.2"/>
    <row r="22" spans="2:4" s="4" customFormat="1" ht="10" x14ac:dyDescent="0.2"/>
    <row r="23" spans="2:4" s="4" customFormat="1" ht="10" x14ac:dyDescent="0.2"/>
    <row r="24" spans="2:4" s="4" customFormat="1" ht="10" x14ac:dyDescent="0.2"/>
    <row r="25" spans="2:4" s="4" customFormat="1" ht="10" x14ac:dyDescent="0.2"/>
    <row r="26" spans="2:4" s="4" customFormat="1" ht="10" x14ac:dyDescent="0.2"/>
    <row r="27" spans="2:4" s="4" customFormat="1" ht="10" x14ac:dyDescent="0.2"/>
    <row r="28" spans="2:4" s="4" customFormat="1" ht="10" x14ac:dyDescent="0.2"/>
    <row r="29" spans="2:4" s="4" customFormat="1" ht="10" x14ac:dyDescent="0.2"/>
    <row r="30" spans="2:4" s="4" customFormat="1" ht="10" x14ac:dyDescent="0.2"/>
    <row r="31" spans="2:4" s="4" customFormat="1" ht="10" x14ac:dyDescent="0.2"/>
    <row r="32" spans="2:4" s="4" customFormat="1" ht="10" x14ac:dyDescent="0.2"/>
    <row r="33" s="4" customFormat="1" ht="10" x14ac:dyDescent="0.2"/>
    <row r="34" s="4" customFormat="1" ht="10" x14ac:dyDescent="0.2"/>
    <row r="35" s="4" customFormat="1" ht="10" x14ac:dyDescent="0.2"/>
    <row r="36" s="4" customFormat="1" ht="10" x14ac:dyDescent="0.2"/>
    <row r="37" s="4" customFormat="1" ht="10" x14ac:dyDescent="0.2"/>
    <row r="38" s="4" customFormat="1" ht="10" x14ac:dyDescent="0.2"/>
    <row r="39" s="4" customFormat="1" ht="10" x14ac:dyDescent="0.2"/>
    <row r="40" s="4" customFormat="1" ht="10" x14ac:dyDescent="0.2"/>
    <row r="41" s="4" customFormat="1" ht="10" x14ac:dyDescent="0.2"/>
    <row r="42" s="4" customFormat="1" ht="10" x14ac:dyDescent="0.2"/>
    <row r="43" s="4" customFormat="1" ht="10" x14ac:dyDescent="0.2"/>
    <row r="44" s="4" customFormat="1" ht="10" x14ac:dyDescent="0.2"/>
    <row r="45" s="4" customFormat="1" ht="10" x14ac:dyDescent="0.2"/>
    <row r="46" s="4" customFormat="1" ht="10" x14ac:dyDescent="0.2"/>
    <row r="47" s="4" customFormat="1" ht="10" x14ac:dyDescent="0.2"/>
    <row r="48" s="4" customFormat="1" ht="10" x14ac:dyDescent="0.2"/>
    <row r="49" s="4" customFormat="1" ht="10" x14ac:dyDescent="0.2"/>
    <row r="50" s="4" customFormat="1" ht="10" x14ac:dyDescent="0.2"/>
    <row r="51" s="4" customFormat="1" ht="10" x14ac:dyDescent="0.2"/>
    <row r="52" s="4" customFormat="1" ht="10" x14ac:dyDescent="0.2"/>
    <row r="53" s="4" customFormat="1" ht="10" x14ac:dyDescent="0.2"/>
    <row r="54" s="4" customFormat="1" ht="10" x14ac:dyDescent="0.2"/>
    <row r="55" s="4" customFormat="1" ht="10" x14ac:dyDescent="0.2"/>
    <row r="56" s="4" customFormat="1" ht="10" x14ac:dyDescent="0.2"/>
    <row r="57" s="4" customFormat="1" ht="10" x14ac:dyDescent="0.2"/>
    <row r="58" s="4" customFormat="1" ht="10" x14ac:dyDescent="0.2"/>
    <row r="59" s="4" customFormat="1" ht="10" x14ac:dyDescent="0.2"/>
    <row r="60" s="4" customFormat="1" ht="10" x14ac:dyDescent="0.2"/>
    <row r="61" s="4" customFormat="1" ht="10" x14ac:dyDescent="0.2"/>
    <row r="62" s="4" customFormat="1" ht="10" x14ac:dyDescent="0.2"/>
    <row r="63" s="4" customFormat="1" ht="10" x14ac:dyDescent="0.2"/>
    <row r="64" s="4" customFormat="1" ht="10" x14ac:dyDescent="0.2"/>
    <row r="65" s="4" customFormat="1" ht="10" x14ac:dyDescent="0.2"/>
    <row r="66" s="4" customFormat="1" ht="10" x14ac:dyDescent="0.2"/>
    <row r="67" s="4" customFormat="1" ht="10" x14ac:dyDescent="0.2"/>
    <row r="68" s="4" customFormat="1" ht="10" x14ac:dyDescent="0.2"/>
    <row r="69" s="4" customFormat="1" ht="10" x14ac:dyDescent="0.2"/>
    <row r="70" s="4" customFormat="1" ht="10" x14ac:dyDescent="0.2"/>
    <row r="71" s="4" customFormat="1" ht="10" x14ac:dyDescent="0.2"/>
    <row r="72" s="4" customFormat="1" ht="10" x14ac:dyDescent="0.2"/>
    <row r="73" s="4" customFormat="1" ht="10" x14ac:dyDescent="0.2"/>
    <row r="74" s="4" customFormat="1" ht="10" x14ac:dyDescent="0.2"/>
    <row r="75" s="4" customFormat="1" ht="10" x14ac:dyDescent="0.2"/>
    <row r="76" s="4" customFormat="1" ht="10" x14ac:dyDescent="0.2"/>
    <row r="77" s="4" customFormat="1" ht="10" x14ac:dyDescent="0.2"/>
    <row r="78" s="4" customFormat="1" ht="10" x14ac:dyDescent="0.2"/>
    <row r="79" s="4" customFormat="1" ht="10" x14ac:dyDescent="0.2"/>
    <row r="80" s="4" customFormat="1" ht="10" x14ac:dyDescent="0.2"/>
    <row r="81" s="4" customFormat="1" ht="10" x14ac:dyDescent="0.2"/>
    <row r="82" s="4" customFormat="1" ht="10" x14ac:dyDescent="0.2"/>
    <row r="83" s="4" customFormat="1" ht="10" x14ac:dyDescent="0.2"/>
    <row r="84" s="4" customFormat="1" ht="10" x14ac:dyDescent="0.2"/>
    <row r="85" s="4" customFormat="1" ht="10" x14ac:dyDescent="0.2"/>
    <row r="86" s="4" customFormat="1" ht="10" x14ac:dyDescent="0.2"/>
    <row r="87" s="4" customFormat="1" ht="10" x14ac:dyDescent="0.2"/>
    <row r="88" s="4" customFormat="1" ht="10" x14ac:dyDescent="0.2"/>
    <row r="89" s="4" customFormat="1" ht="10" x14ac:dyDescent="0.2"/>
    <row r="90" s="4" customFormat="1" ht="10" x14ac:dyDescent="0.2"/>
    <row r="91" s="4" customFormat="1" ht="10" x14ac:dyDescent="0.2"/>
    <row r="92" s="4" customFormat="1" ht="10" x14ac:dyDescent="0.2"/>
    <row r="93" s="4" customFormat="1" ht="10" x14ac:dyDescent="0.2"/>
    <row r="94" s="4" customFormat="1" ht="10" x14ac:dyDescent="0.2"/>
    <row r="95" s="4" customFormat="1" ht="10" x14ac:dyDescent="0.2"/>
    <row r="96" s="4" customFormat="1" ht="10" x14ac:dyDescent="0.2"/>
    <row r="97" s="4" customFormat="1" ht="10" x14ac:dyDescent="0.2"/>
    <row r="98" s="4" customFormat="1" ht="10" x14ac:dyDescent="0.2"/>
    <row r="99" s="4" customFormat="1" ht="10" x14ac:dyDescent="0.2"/>
    <row r="100" s="4" customFormat="1" ht="10" x14ac:dyDescent="0.2"/>
    <row r="101" s="4" customFormat="1" ht="10" x14ac:dyDescent="0.2"/>
    <row r="102" s="4" customFormat="1" ht="10" x14ac:dyDescent="0.2"/>
    <row r="103" s="4" customFormat="1" ht="10" x14ac:dyDescent="0.2"/>
    <row r="104" s="4" customFormat="1" ht="10" x14ac:dyDescent="0.2"/>
    <row r="105" s="4" customFormat="1" ht="10" x14ac:dyDescent="0.2"/>
    <row r="106" s="4" customFormat="1" ht="10" x14ac:dyDescent="0.2"/>
    <row r="107" s="4" customFormat="1" ht="10" x14ac:dyDescent="0.2"/>
    <row r="108" s="4" customFormat="1" ht="10" x14ac:dyDescent="0.2"/>
    <row r="109" s="4" customFormat="1" ht="10" x14ac:dyDescent="0.2"/>
    <row r="110" s="4" customFormat="1" ht="10" x14ac:dyDescent="0.2"/>
    <row r="111" s="4" customFormat="1" ht="10" x14ac:dyDescent="0.2"/>
    <row r="112" s="4" customFormat="1" ht="10" x14ac:dyDescent="0.2"/>
    <row r="113" s="4" customFormat="1" ht="10" x14ac:dyDescent="0.2"/>
    <row r="114" s="4" customFormat="1" ht="10" x14ac:dyDescent="0.2"/>
    <row r="115" s="4" customFormat="1" ht="10" x14ac:dyDescent="0.2"/>
    <row r="116" s="4" customFormat="1" ht="10" x14ac:dyDescent="0.2"/>
    <row r="117" s="4" customFormat="1" ht="10" x14ac:dyDescent="0.2"/>
    <row r="118" s="4" customFormat="1" ht="10" x14ac:dyDescent="0.2"/>
    <row r="119" s="4" customFormat="1" ht="10" x14ac:dyDescent="0.2"/>
    <row r="120" s="4" customFormat="1" ht="10" x14ac:dyDescent="0.2"/>
    <row r="121" s="4" customFormat="1" ht="10" x14ac:dyDescent="0.2"/>
    <row r="122" s="4" customFormat="1" ht="10" x14ac:dyDescent="0.2"/>
    <row r="123" s="4" customFormat="1" ht="10" x14ac:dyDescent="0.2"/>
    <row r="124" s="4" customFormat="1" ht="10" x14ac:dyDescent="0.2"/>
    <row r="125" s="4" customFormat="1" ht="10" x14ac:dyDescent="0.2"/>
    <row r="126" s="4" customFormat="1" ht="10" x14ac:dyDescent="0.2"/>
  </sheetData>
  <mergeCells count="1"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A1:D59"/>
  <sheetViews>
    <sheetView showGridLines="0" topLeftCell="A18" zoomScaleNormal="100" workbookViewId="0">
      <selection activeCell="C52" sqref="C52"/>
    </sheetView>
  </sheetViews>
  <sheetFormatPr baseColWidth="10" defaultColWidth="11.453125" defaultRowHeight="11.5" x14ac:dyDescent="0.25"/>
  <cols>
    <col min="1" max="1" width="3.7265625" style="4" customWidth="1"/>
    <col min="2" max="2" width="68.26953125" style="31" bestFit="1" customWidth="1"/>
    <col min="3" max="4" width="11.453125" style="31"/>
    <col min="5" max="16384" width="11.453125" style="4"/>
  </cols>
  <sheetData>
    <row r="1" spans="1:4" ht="14.5" x14ac:dyDescent="0.35">
      <c r="A1"/>
    </row>
    <row r="2" spans="1:4" ht="13" customHeight="1" x14ac:dyDescent="0.25">
      <c r="B2" s="3" t="s">
        <v>197</v>
      </c>
    </row>
    <row r="3" spans="1:4" ht="13" x14ac:dyDescent="0.25">
      <c r="B3" s="3" t="s">
        <v>227</v>
      </c>
    </row>
    <row r="5" spans="1:4" ht="12" thickBot="1" x14ac:dyDescent="0.25">
      <c r="B5" s="164" t="s">
        <v>80</v>
      </c>
      <c r="C5" s="153" t="s">
        <v>228</v>
      </c>
      <c r="D5" s="153" t="s">
        <v>229</v>
      </c>
    </row>
    <row r="6" spans="1:4" x14ac:dyDescent="0.25">
      <c r="B6" s="13" t="s">
        <v>5</v>
      </c>
    </row>
    <row r="7" spans="1:4" x14ac:dyDescent="0.25">
      <c r="B7" s="13" t="s">
        <v>6</v>
      </c>
    </row>
    <row r="8" spans="1:4" x14ac:dyDescent="0.2">
      <c r="B8" s="14" t="s">
        <v>7</v>
      </c>
      <c r="C8" s="16">
        <v>2784876</v>
      </c>
      <c r="D8" s="17">
        <v>2547600</v>
      </c>
    </row>
    <row r="9" spans="1:4" x14ac:dyDescent="0.2">
      <c r="B9" s="14" t="s">
        <v>8</v>
      </c>
      <c r="C9" s="16">
        <v>803282</v>
      </c>
      <c r="D9" s="17">
        <v>755215</v>
      </c>
    </row>
    <row r="10" spans="1:4" x14ac:dyDescent="0.2">
      <c r="B10" s="14" t="s">
        <v>9</v>
      </c>
      <c r="C10" s="16">
        <v>140930</v>
      </c>
      <c r="D10" s="17">
        <v>132164</v>
      </c>
    </row>
    <row r="11" spans="1:4" x14ac:dyDescent="0.2">
      <c r="B11" s="14" t="s">
        <v>10</v>
      </c>
      <c r="C11" s="16">
        <v>30447</v>
      </c>
      <c r="D11" s="17">
        <v>30201</v>
      </c>
    </row>
    <row r="12" spans="1:4" x14ac:dyDescent="0.2">
      <c r="B12" s="14" t="s">
        <v>169</v>
      </c>
      <c r="C12" s="16">
        <v>163491</v>
      </c>
      <c r="D12" s="17">
        <v>129319</v>
      </c>
    </row>
    <row r="13" spans="1:4" x14ac:dyDescent="0.2">
      <c r="B13" s="15" t="s">
        <v>11</v>
      </c>
      <c r="C13" s="16">
        <v>48718</v>
      </c>
      <c r="D13" s="17">
        <v>46152</v>
      </c>
    </row>
    <row r="14" spans="1:4" x14ac:dyDescent="0.2">
      <c r="B14" s="14" t="s">
        <v>12</v>
      </c>
      <c r="C14" s="16">
        <v>192278</v>
      </c>
      <c r="D14" s="17">
        <v>198731</v>
      </c>
    </row>
    <row r="15" spans="1:4" x14ac:dyDescent="0.2">
      <c r="B15" s="14" t="s">
        <v>13</v>
      </c>
      <c r="C15" s="16">
        <v>14128</v>
      </c>
      <c r="D15" s="17">
        <v>13650</v>
      </c>
    </row>
    <row r="16" spans="1:4" x14ac:dyDescent="0.2">
      <c r="B16" s="14" t="s">
        <v>170</v>
      </c>
      <c r="C16" s="16">
        <v>76</v>
      </c>
      <c r="D16" s="17">
        <v>81</v>
      </c>
    </row>
    <row r="17" spans="2:4" x14ac:dyDescent="0.2">
      <c r="B17" s="14" t="s">
        <v>14</v>
      </c>
      <c r="C17" s="16">
        <v>4394</v>
      </c>
      <c r="D17" s="17" t="s">
        <v>0</v>
      </c>
    </row>
    <row r="18" spans="2:4" x14ac:dyDescent="0.2">
      <c r="B18" s="14" t="s">
        <v>15</v>
      </c>
      <c r="C18" s="16">
        <v>196134</v>
      </c>
      <c r="D18" s="17">
        <v>186215</v>
      </c>
    </row>
    <row r="19" spans="2:4" x14ac:dyDescent="0.2">
      <c r="B19" s="14" t="s">
        <v>16</v>
      </c>
      <c r="C19" s="16">
        <v>37373</v>
      </c>
      <c r="D19" s="17">
        <v>29492</v>
      </c>
    </row>
    <row r="20" spans="2:4" ht="12" thickBot="1" x14ac:dyDescent="0.25">
      <c r="B20" s="14" t="s">
        <v>17</v>
      </c>
      <c r="C20" s="16">
        <v>2861</v>
      </c>
      <c r="D20" s="17">
        <v>2616</v>
      </c>
    </row>
    <row r="21" spans="2:4" ht="12" thickBot="1" x14ac:dyDescent="0.25">
      <c r="B21" s="13" t="s">
        <v>18</v>
      </c>
      <c r="C21" s="18">
        <f>+SUM(C8:C20)</f>
        <v>4418988</v>
      </c>
      <c r="D21" s="18">
        <f>+SUM(D8:D20)</f>
        <v>4071436</v>
      </c>
    </row>
    <row r="22" spans="2:4" x14ac:dyDescent="0.2">
      <c r="B22" s="13" t="s">
        <v>19</v>
      </c>
      <c r="C22" s="155"/>
      <c r="D22" s="155"/>
    </row>
    <row r="23" spans="2:4" x14ac:dyDescent="0.2">
      <c r="B23" s="14" t="s">
        <v>20</v>
      </c>
      <c r="C23" s="16">
        <v>35621</v>
      </c>
      <c r="D23" s="17">
        <v>37825</v>
      </c>
    </row>
    <row r="24" spans="2:4" x14ac:dyDescent="0.2">
      <c r="B24" s="14" t="s">
        <v>21</v>
      </c>
      <c r="C24" s="16">
        <v>83858</v>
      </c>
      <c r="D24" s="17">
        <v>111989</v>
      </c>
    </row>
    <row r="25" spans="2:4" x14ac:dyDescent="0.2">
      <c r="B25" s="14" t="s">
        <v>22</v>
      </c>
      <c r="C25" s="16">
        <v>218242</v>
      </c>
      <c r="D25" s="17">
        <v>187997</v>
      </c>
    </row>
    <row r="26" spans="2:4" x14ac:dyDescent="0.2">
      <c r="B26" s="14" t="s">
        <v>170</v>
      </c>
      <c r="C26" s="16">
        <v>626</v>
      </c>
      <c r="D26" s="17">
        <v>1284</v>
      </c>
    </row>
    <row r="27" spans="2:4" x14ac:dyDescent="0.2">
      <c r="B27" s="14" t="s">
        <v>23</v>
      </c>
      <c r="C27" s="16">
        <v>448266</v>
      </c>
      <c r="D27" s="17">
        <v>469279</v>
      </c>
    </row>
    <row r="28" spans="2:4" x14ac:dyDescent="0.2">
      <c r="B28" s="14" t="s">
        <v>24</v>
      </c>
      <c r="C28" s="16">
        <v>395369</v>
      </c>
      <c r="D28" s="17">
        <v>239715</v>
      </c>
    </row>
    <row r="29" spans="2:4" x14ac:dyDescent="0.2">
      <c r="B29" s="14" t="s">
        <v>25</v>
      </c>
      <c r="C29" s="16">
        <v>13440</v>
      </c>
      <c r="D29" s="17">
        <v>7186</v>
      </c>
    </row>
    <row r="30" spans="2:4" ht="12" thickBot="1" x14ac:dyDescent="0.25">
      <c r="B30" s="14" t="s">
        <v>26</v>
      </c>
      <c r="C30" s="16">
        <v>224748</v>
      </c>
      <c r="D30" s="17">
        <v>265826</v>
      </c>
    </row>
    <row r="31" spans="2:4" ht="12" thickBot="1" x14ac:dyDescent="0.25">
      <c r="B31" s="13" t="s">
        <v>27</v>
      </c>
      <c r="C31" s="18">
        <f>+SUM(C23:C30)</f>
        <v>1420170</v>
      </c>
      <c r="D31" s="18">
        <f>+SUM(D23:D30)</f>
        <v>1321101</v>
      </c>
    </row>
    <row r="32" spans="2:4" ht="12" thickBot="1" x14ac:dyDescent="0.25">
      <c r="B32" s="13" t="s">
        <v>28</v>
      </c>
      <c r="C32" s="19">
        <f>+C21+C31</f>
        <v>5839158</v>
      </c>
      <c r="D32" s="19">
        <f>+D21+D31</f>
        <v>5392537</v>
      </c>
    </row>
    <row r="33" spans="2:4" ht="12" thickTop="1" x14ac:dyDescent="0.2">
      <c r="B33" s="13" t="s">
        <v>29</v>
      </c>
      <c r="C33" s="155"/>
      <c r="D33" s="155"/>
    </row>
    <row r="34" spans="2:4" x14ac:dyDescent="0.2">
      <c r="B34" s="14" t="s">
        <v>30</v>
      </c>
      <c r="C34" s="16">
        <v>1085491</v>
      </c>
      <c r="D34" s="17">
        <v>1028513</v>
      </c>
    </row>
    <row r="35" spans="2:4" ht="12" thickBot="1" x14ac:dyDescent="0.25">
      <c r="B35" s="14" t="s">
        <v>31</v>
      </c>
      <c r="C35" s="16">
        <v>1439959</v>
      </c>
      <c r="D35" s="17">
        <v>1317404</v>
      </c>
    </row>
    <row r="36" spans="2:4" ht="12" thickBot="1" x14ac:dyDescent="0.25">
      <c r="B36" s="13" t="s">
        <v>32</v>
      </c>
      <c r="C36" s="18">
        <f>+SUM(C34:C35)</f>
        <v>2525450</v>
      </c>
      <c r="D36" s="18">
        <f>+SUM(D34:D35)</f>
        <v>2345917</v>
      </c>
    </row>
    <row r="37" spans="2:4" x14ac:dyDescent="0.2">
      <c r="B37" s="13" t="s">
        <v>33</v>
      </c>
      <c r="C37" s="33"/>
      <c r="D37" s="33"/>
    </row>
    <row r="38" spans="2:4" x14ac:dyDescent="0.2">
      <c r="B38" s="13" t="s">
        <v>34</v>
      </c>
      <c r="C38" s="33"/>
      <c r="D38" s="33"/>
    </row>
    <row r="39" spans="2:4" x14ac:dyDescent="0.2">
      <c r="B39" s="14" t="s">
        <v>37</v>
      </c>
      <c r="C39" s="178">
        <v>71290</v>
      </c>
      <c r="D39" s="177">
        <v>81994</v>
      </c>
    </row>
    <row r="40" spans="2:4" x14ac:dyDescent="0.2">
      <c r="B40" s="14" t="s">
        <v>35</v>
      </c>
      <c r="C40" s="16">
        <v>1014472</v>
      </c>
      <c r="D40" s="17">
        <v>855537</v>
      </c>
    </row>
    <row r="41" spans="2:4" x14ac:dyDescent="0.2">
      <c r="B41" s="14" t="s">
        <v>36</v>
      </c>
      <c r="C41" s="16">
        <v>968721</v>
      </c>
      <c r="D41" s="17">
        <v>915093</v>
      </c>
    </row>
    <row r="42" spans="2:4" x14ac:dyDescent="0.2">
      <c r="B42" s="14" t="s">
        <v>38</v>
      </c>
      <c r="C42" s="16">
        <v>44519</v>
      </c>
      <c r="D42" s="17">
        <v>34367</v>
      </c>
    </row>
    <row r="43" spans="2:4" x14ac:dyDescent="0.2">
      <c r="B43" s="14" t="s">
        <v>40</v>
      </c>
      <c r="C43" s="16">
        <v>126</v>
      </c>
      <c r="D43" s="17">
        <v>132</v>
      </c>
    </row>
    <row r="44" spans="2:4" x14ac:dyDescent="0.2">
      <c r="B44" s="14" t="s">
        <v>162</v>
      </c>
      <c r="C44" s="16">
        <v>23458</v>
      </c>
      <c r="D44" s="17" t="s">
        <v>0</v>
      </c>
    </row>
    <row r="45" spans="2:4" x14ac:dyDescent="0.2">
      <c r="B45" s="14" t="s">
        <v>39</v>
      </c>
      <c r="C45" s="16">
        <v>118392</v>
      </c>
      <c r="D45" s="17">
        <v>93726</v>
      </c>
    </row>
    <row r="46" spans="2:4" ht="12" thickBot="1" x14ac:dyDescent="0.25">
      <c r="B46" s="14" t="s">
        <v>17</v>
      </c>
      <c r="C46" s="16">
        <v>5496</v>
      </c>
      <c r="D46" s="17">
        <v>4204</v>
      </c>
    </row>
    <row r="47" spans="2:4" ht="12" thickBot="1" x14ac:dyDescent="0.25">
      <c r="B47" s="13" t="s">
        <v>41</v>
      </c>
      <c r="C47" s="18">
        <f>+SUM(C39:C46)</f>
        <v>2246474</v>
      </c>
      <c r="D47" s="18">
        <f>+SUM(D39:D46)</f>
        <v>1985053</v>
      </c>
    </row>
    <row r="48" spans="2:4" x14ac:dyDescent="0.2">
      <c r="B48" s="13" t="s">
        <v>42</v>
      </c>
      <c r="C48" s="155"/>
      <c r="D48" s="155"/>
    </row>
    <row r="49" spans="2:4" x14ac:dyDescent="0.2">
      <c r="B49" s="14" t="s">
        <v>43</v>
      </c>
      <c r="C49" s="16">
        <v>414938</v>
      </c>
      <c r="D49" s="17">
        <v>350245</v>
      </c>
    </row>
    <row r="50" spans="2:4" x14ac:dyDescent="0.2">
      <c r="B50" s="14" t="s">
        <v>35</v>
      </c>
      <c r="C50" s="16">
        <v>500071</v>
      </c>
      <c r="D50" s="17">
        <v>567735</v>
      </c>
    </row>
    <row r="51" spans="2:4" x14ac:dyDescent="0.2">
      <c r="B51" s="14" t="s">
        <v>38</v>
      </c>
      <c r="C51" s="16">
        <v>4650</v>
      </c>
      <c r="D51" s="17">
        <v>5557</v>
      </c>
    </row>
    <row r="52" spans="2:4" x14ac:dyDescent="0.2">
      <c r="B52" s="14" t="s">
        <v>40</v>
      </c>
      <c r="C52" s="16">
        <v>40477</v>
      </c>
      <c r="D52" s="17">
        <v>40339</v>
      </c>
    </row>
    <row r="53" spans="2:4" x14ac:dyDescent="0.2">
      <c r="B53" s="14" t="s">
        <v>162</v>
      </c>
      <c r="C53" s="16">
        <v>58258</v>
      </c>
      <c r="D53" s="17">
        <v>60134</v>
      </c>
    </row>
    <row r="54" spans="2:4" x14ac:dyDescent="0.2">
      <c r="B54" s="14" t="s">
        <v>39</v>
      </c>
      <c r="C54" s="16">
        <v>44817</v>
      </c>
      <c r="D54" s="17">
        <v>33761</v>
      </c>
    </row>
    <row r="55" spans="2:4" ht="12" thickBot="1" x14ac:dyDescent="0.25">
      <c r="B55" s="14" t="s">
        <v>17</v>
      </c>
      <c r="C55" s="16">
        <v>4023</v>
      </c>
      <c r="D55" s="17">
        <v>3796</v>
      </c>
    </row>
    <row r="56" spans="2:4" ht="12" thickBot="1" x14ac:dyDescent="0.25">
      <c r="B56" s="13" t="s">
        <v>44</v>
      </c>
      <c r="C56" s="18">
        <f>+SUM(C49:C55)</f>
        <v>1067234</v>
      </c>
      <c r="D56" s="18">
        <f>+SUM(D49:D55)</f>
        <v>1061567</v>
      </c>
    </row>
    <row r="57" spans="2:4" ht="12" thickBot="1" x14ac:dyDescent="0.25">
      <c r="B57" s="13" t="s">
        <v>45</v>
      </c>
      <c r="C57" s="20">
        <f>+C47+C56</f>
        <v>3313708</v>
      </c>
      <c r="D57" s="20">
        <f>+D47+D56</f>
        <v>3046620</v>
      </c>
    </row>
    <row r="58" spans="2:4" ht="12" thickBot="1" x14ac:dyDescent="0.25">
      <c r="B58" s="13" t="s">
        <v>46</v>
      </c>
      <c r="C58" s="19">
        <f>+C36+C57</f>
        <v>5839158</v>
      </c>
      <c r="D58" s="19">
        <f>+D36+D57</f>
        <v>5392537</v>
      </c>
    </row>
    <row r="59" spans="2:4" ht="12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D44"/>
  <sheetViews>
    <sheetView showGridLines="0" zoomScaleNormal="100" workbookViewId="0">
      <selection activeCell="C27" sqref="C27"/>
    </sheetView>
  </sheetViews>
  <sheetFormatPr baseColWidth="10" defaultColWidth="11.453125" defaultRowHeight="11.5" x14ac:dyDescent="0.25"/>
  <cols>
    <col min="1" max="1" width="3.7265625" style="4" customWidth="1"/>
    <col min="2" max="2" width="79.54296875" style="31" customWidth="1"/>
    <col min="3" max="3" width="11.453125" style="31"/>
    <col min="4" max="4" width="16.90625" style="31" bestFit="1" customWidth="1"/>
    <col min="5" max="16384" width="11.453125" style="4"/>
  </cols>
  <sheetData>
    <row r="2" spans="2:4" ht="13" x14ac:dyDescent="0.25">
      <c r="B2" s="156" t="s">
        <v>198</v>
      </c>
    </row>
    <row r="3" spans="2:4" ht="13" x14ac:dyDescent="0.25">
      <c r="B3" s="151" t="s">
        <v>230</v>
      </c>
    </row>
    <row r="5" spans="2:4" ht="12" thickBot="1" x14ac:dyDescent="0.25">
      <c r="B5" s="164"/>
      <c r="C5" s="163" t="s">
        <v>228</v>
      </c>
      <c r="D5" s="163" t="s">
        <v>231</v>
      </c>
    </row>
    <row r="6" spans="2:4" x14ac:dyDescent="0.2">
      <c r="B6" s="14" t="s">
        <v>47</v>
      </c>
      <c r="C6" s="138">
        <v>318529</v>
      </c>
      <c r="D6" s="138">
        <v>269701</v>
      </c>
    </row>
    <row r="7" spans="2:4" x14ac:dyDescent="0.2">
      <c r="B7" s="14" t="s">
        <v>48</v>
      </c>
      <c r="C7" s="138">
        <v>-209867</v>
      </c>
      <c r="D7" s="138">
        <v>-182827</v>
      </c>
    </row>
    <row r="8" spans="2:4" ht="23" x14ac:dyDescent="0.2">
      <c r="B8" s="14" t="s">
        <v>49</v>
      </c>
      <c r="C8" s="138">
        <v>-1759</v>
      </c>
      <c r="D8" s="138">
        <v>-2582</v>
      </c>
    </row>
    <row r="9" spans="2:4" ht="12" thickBot="1" x14ac:dyDescent="0.25">
      <c r="B9" s="14" t="s">
        <v>50</v>
      </c>
      <c r="C9" s="138">
        <v>7272</v>
      </c>
      <c r="D9" s="138">
        <v>2666</v>
      </c>
    </row>
    <row r="10" spans="2:4" ht="12" thickBot="1" x14ac:dyDescent="0.25">
      <c r="B10" s="13" t="s">
        <v>51</v>
      </c>
      <c r="C10" s="139">
        <f t="shared" ref="C10:D10" si="0">+SUM(C6:C9)</f>
        <v>114175</v>
      </c>
      <c r="D10" s="139">
        <f t="shared" si="0"/>
        <v>86958</v>
      </c>
    </row>
    <row r="11" spans="2:4" x14ac:dyDescent="0.2">
      <c r="B11" s="14" t="s">
        <v>184</v>
      </c>
      <c r="C11" s="138">
        <v>217265</v>
      </c>
      <c r="D11" s="138">
        <v>-292780</v>
      </c>
    </row>
    <row r="12" spans="2:4" x14ac:dyDescent="0.2">
      <c r="B12" s="14" t="s">
        <v>52</v>
      </c>
      <c r="C12" s="138" t="s">
        <v>0</v>
      </c>
      <c r="D12" s="138">
        <v>28938</v>
      </c>
    </row>
    <row r="13" spans="2:4" x14ac:dyDescent="0.2">
      <c r="B13" s="14" t="s">
        <v>53</v>
      </c>
      <c r="C13" s="138">
        <v>-27842</v>
      </c>
      <c r="D13" s="138">
        <v>-26256</v>
      </c>
    </row>
    <row r="14" spans="2:4" x14ac:dyDescent="0.2">
      <c r="B14" s="14" t="s">
        <v>54</v>
      </c>
      <c r="C14" s="138">
        <v>-27840</v>
      </c>
      <c r="D14" s="138">
        <v>-24155</v>
      </c>
    </row>
    <row r="15" spans="2:4" x14ac:dyDescent="0.2">
      <c r="B15" s="14" t="s">
        <v>55</v>
      </c>
      <c r="C15" s="138">
        <v>-7805</v>
      </c>
      <c r="D15" s="138">
        <v>-152</v>
      </c>
    </row>
    <row r="16" spans="2:4" ht="12" thickBot="1" x14ac:dyDescent="0.25">
      <c r="B16" s="14" t="s">
        <v>153</v>
      </c>
      <c r="C16" s="138">
        <v>-2968</v>
      </c>
      <c r="D16" s="138" t="s">
        <v>0</v>
      </c>
    </row>
    <row r="17" spans="2:4" ht="12" thickBot="1" x14ac:dyDescent="0.25">
      <c r="B17" s="13" t="s">
        <v>185</v>
      </c>
      <c r="C17" s="139">
        <f>+SUM(C10:C16)</f>
        <v>264985</v>
      </c>
      <c r="D17" s="139">
        <f>+SUM(D10:D16)</f>
        <v>-227447</v>
      </c>
    </row>
    <row r="18" spans="2:4" ht="12" thickBot="1" x14ac:dyDescent="0.25">
      <c r="B18" s="14" t="s">
        <v>199</v>
      </c>
      <c r="C18" s="140">
        <v>-4663</v>
      </c>
      <c r="D18" s="140">
        <v>9446</v>
      </c>
    </row>
    <row r="19" spans="2:4" ht="12" thickBot="1" x14ac:dyDescent="0.25">
      <c r="B19" s="13" t="s">
        <v>186</v>
      </c>
      <c r="C19" s="141">
        <f>+SUM(C17:C18)</f>
        <v>260322</v>
      </c>
      <c r="D19" s="141">
        <f>+SUM(D17:D18)</f>
        <v>-218001</v>
      </c>
    </row>
    <row r="20" spans="2:4" x14ac:dyDescent="0.2">
      <c r="B20" s="14" t="s">
        <v>56</v>
      </c>
      <c r="C20" s="138">
        <v>4298</v>
      </c>
      <c r="D20" s="138">
        <v>5487</v>
      </c>
    </row>
    <row r="21" spans="2:4" x14ac:dyDescent="0.2">
      <c r="B21" s="14" t="s">
        <v>57</v>
      </c>
      <c r="C21" s="138">
        <v>-36577</v>
      </c>
      <c r="D21" s="138">
        <v>-23785</v>
      </c>
    </row>
    <row r="22" spans="2:4" x14ac:dyDescent="0.2">
      <c r="B22" s="14" t="s">
        <v>58</v>
      </c>
      <c r="C22" s="138">
        <v>-36119</v>
      </c>
      <c r="D22" s="138" t="s">
        <v>232</v>
      </c>
    </row>
    <row r="23" spans="2:4" x14ac:dyDescent="0.2">
      <c r="B23" s="14" t="s">
        <v>59</v>
      </c>
      <c r="C23" s="138">
        <v>-1084</v>
      </c>
      <c r="D23" s="138">
        <v>8367</v>
      </c>
    </row>
    <row r="24" spans="2:4" x14ac:dyDescent="0.2">
      <c r="B24" s="14" t="s">
        <v>60</v>
      </c>
      <c r="C24" s="138">
        <v>-69482</v>
      </c>
      <c r="D24" s="138">
        <v>59979</v>
      </c>
    </row>
    <row r="25" spans="2:4" ht="12" thickBot="1" x14ac:dyDescent="0.25">
      <c r="B25" s="13" t="s">
        <v>187</v>
      </c>
      <c r="C25" s="141">
        <f>+C19+C24</f>
        <v>190840</v>
      </c>
      <c r="D25" s="141">
        <f>+D19+D24</f>
        <v>-158022</v>
      </c>
    </row>
    <row r="26" spans="2:4" ht="12" thickBot="1" x14ac:dyDescent="0.25">
      <c r="B26" s="14" t="s">
        <v>61</v>
      </c>
      <c r="C26" s="140">
        <v>-80707</v>
      </c>
      <c r="D26" s="140">
        <v>80135</v>
      </c>
    </row>
    <row r="27" spans="2:4" ht="12" thickBot="1" x14ac:dyDescent="0.25">
      <c r="B27" s="13" t="s">
        <v>188</v>
      </c>
      <c r="C27" s="142">
        <f t="shared" ref="C27:D27" si="1">+C25+C26</f>
        <v>110133</v>
      </c>
      <c r="D27" s="142">
        <f t="shared" si="1"/>
        <v>-77887</v>
      </c>
    </row>
    <row r="28" spans="2:4" ht="13.5" thickTop="1" x14ac:dyDescent="0.2">
      <c r="B28" s="33"/>
      <c r="C28" s="167"/>
      <c r="D28" s="167"/>
    </row>
    <row r="29" spans="2:4" ht="13" x14ac:dyDescent="0.2">
      <c r="B29" s="33"/>
      <c r="C29" s="166"/>
      <c r="D29" s="166"/>
    </row>
    <row r="30" spans="2:4" ht="13" x14ac:dyDescent="0.2">
      <c r="B30" s="21" t="s">
        <v>200</v>
      </c>
      <c r="C30" s="166"/>
      <c r="D30" s="166"/>
    </row>
    <row r="31" spans="2:4" ht="13" x14ac:dyDescent="0.2">
      <c r="B31" s="24" t="s">
        <v>62</v>
      </c>
      <c r="C31" s="166"/>
      <c r="D31" s="168"/>
    </row>
    <row r="32" spans="2:4" x14ac:dyDescent="0.2">
      <c r="B32" s="14" t="s">
        <v>201</v>
      </c>
      <c r="C32" s="138">
        <v>58492</v>
      </c>
      <c r="D32" s="138">
        <v>-24278</v>
      </c>
    </row>
    <row r="33" spans="2:4" ht="12" thickBot="1" x14ac:dyDescent="0.25">
      <c r="B33" s="14" t="s">
        <v>189</v>
      </c>
      <c r="C33" s="140" t="s">
        <v>0</v>
      </c>
      <c r="D33" s="140">
        <v>329</v>
      </c>
    </row>
    <row r="34" spans="2:4" ht="12" thickBot="1" x14ac:dyDescent="0.25">
      <c r="B34" s="23" t="s">
        <v>190</v>
      </c>
      <c r="C34" s="142">
        <f>+SUM(C32:C33)</f>
        <v>58492</v>
      </c>
      <c r="D34" s="142">
        <f>+SUM(D32:D33)</f>
        <v>-23949</v>
      </c>
    </row>
    <row r="35" spans="2:4" ht="12.5" thickTop="1" thickBot="1" x14ac:dyDescent="0.25">
      <c r="B35" s="23" t="s">
        <v>191</v>
      </c>
      <c r="C35" s="142">
        <v>168625</v>
      </c>
      <c r="D35" s="142">
        <v>-101836</v>
      </c>
    </row>
    <row r="36" spans="2:4" ht="12" thickTop="1" x14ac:dyDescent="0.2">
      <c r="B36" s="24" t="s">
        <v>202</v>
      </c>
      <c r="C36" s="138"/>
      <c r="D36" s="138"/>
    </row>
    <row r="37" spans="2:4" x14ac:dyDescent="0.2">
      <c r="B37" s="25" t="s">
        <v>63</v>
      </c>
      <c r="C37" s="138">
        <v>36844</v>
      </c>
      <c r="D37" s="138">
        <v>-34655</v>
      </c>
    </row>
    <row r="38" spans="2:4" x14ac:dyDescent="0.2">
      <c r="B38" s="25" t="s">
        <v>64</v>
      </c>
      <c r="C38" s="138">
        <v>73289</v>
      </c>
      <c r="D38" s="138">
        <v>-43232</v>
      </c>
    </row>
    <row r="39" spans="2:4" x14ac:dyDescent="0.2">
      <c r="B39" s="24" t="s">
        <v>203</v>
      </c>
      <c r="C39" s="138"/>
      <c r="D39" s="138"/>
    </row>
    <row r="40" spans="2:4" x14ac:dyDescent="0.2">
      <c r="B40" s="25" t="s">
        <v>63</v>
      </c>
      <c r="C40" s="138">
        <v>57472</v>
      </c>
      <c r="D40" s="138">
        <v>-43081</v>
      </c>
    </row>
    <row r="41" spans="2:4" x14ac:dyDescent="0.2">
      <c r="B41" s="25" t="s">
        <v>64</v>
      </c>
      <c r="C41" s="138">
        <v>111153</v>
      </c>
      <c r="D41" s="138">
        <v>-58755</v>
      </c>
    </row>
    <row r="42" spans="2:4" x14ac:dyDescent="0.2">
      <c r="B42" s="22" t="s">
        <v>233</v>
      </c>
      <c r="C42" s="138"/>
      <c r="D42" s="138"/>
    </row>
    <row r="43" spans="2:4" x14ac:dyDescent="0.2">
      <c r="B43" s="25" t="s">
        <v>65</v>
      </c>
      <c r="C43" s="169">
        <v>60.53</v>
      </c>
      <c r="D43" s="169">
        <v>-58.29</v>
      </c>
    </row>
    <row r="44" spans="2:4" x14ac:dyDescent="0.2">
      <c r="B44" s="25" t="s">
        <v>66</v>
      </c>
      <c r="C44" s="169">
        <v>55.8</v>
      </c>
      <c r="D44" s="169">
        <v>-58.29</v>
      </c>
    </row>
  </sheetData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A1:D42"/>
  <sheetViews>
    <sheetView showGridLines="0" zoomScaleNormal="100" workbookViewId="0">
      <selection activeCell="B48" sqref="B48"/>
    </sheetView>
  </sheetViews>
  <sheetFormatPr baseColWidth="10" defaultColWidth="11.453125" defaultRowHeight="11.5" x14ac:dyDescent="0.25"/>
  <cols>
    <col min="1" max="1" width="3.7265625" style="4" customWidth="1"/>
    <col min="2" max="2" width="69.54296875" style="31" customWidth="1"/>
    <col min="3" max="3" width="11.453125" style="31"/>
    <col min="4" max="4" width="17.7265625" style="31" bestFit="1" customWidth="1"/>
    <col min="5" max="16384" width="11.453125" style="4"/>
  </cols>
  <sheetData>
    <row r="1" spans="1:4" customFormat="1" ht="14.5" x14ac:dyDescent="0.35">
      <c r="A1" s="4"/>
      <c r="B1" s="31"/>
      <c r="C1" s="31"/>
      <c r="D1" s="31"/>
    </row>
    <row r="2" spans="1:4" ht="13" x14ac:dyDescent="0.25">
      <c r="B2" s="179" t="s">
        <v>209</v>
      </c>
      <c r="C2" s="179"/>
    </row>
    <row r="3" spans="1:4" ht="13" x14ac:dyDescent="0.25">
      <c r="B3" s="179" t="s">
        <v>234</v>
      </c>
      <c r="C3" s="179"/>
    </row>
    <row r="5" spans="1:4" ht="12" thickBot="1" x14ac:dyDescent="0.25">
      <c r="B5" s="164"/>
      <c r="C5" s="163" t="s">
        <v>228</v>
      </c>
      <c r="D5" s="163" t="s">
        <v>235</v>
      </c>
    </row>
    <row r="6" spans="1:4" x14ac:dyDescent="0.2">
      <c r="B6" s="23" t="s">
        <v>67</v>
      </c>
      <c r="C6" s="154"/>
      <c r="D6" s="154"/>
    </row>
    <row r="7" spans="1:4" x14ac:dyDescent="0.2">
      <c r="B7" s="14" t="s">
        <v>68</v>
      </c>
      <c r="C7" s="26">
        <v>156066</v>
      </c>
      <c r="D7" s="27">
        <v>56655</v>
      </c>
    </row>
    <row r="8" spans="1:4" ht="12" thickBot="1" x14ac:dyDescent="0.25">
      <c r="B8" s="14" t="s">
        <v>69</v>
      </c>
      <c r="C8" s="28">
        <v>-4099</v>
      </c>
      <c r="D8" s="29">
        <v>-3328</v>
      </c>
    </row>
    <row r="9" spans="1:4" ht="12" thickBot="1" x14ac:dyDescent="0.25">
      <c r="B9" s="13" t="s">
        <v>192</v>
      </c>
      <c r="C9" s="30">
        <f t="shared" ref="C9:D9" si="0">+SUM(C7:C8)</f>
        <v>151967</v>
      </c>
      <c r="D9" s="30">
        <f t="shared" si="0"/>
        <v>53327</v>
      </c>
    </row>
    <row r="10" spans="1:4" x14ac:dyDescent="0.2">
      <c r="B10" s="13" t="s">
        <v>70</v>
      </c>
      <c r="C10" s="154"/>
      <c r="D10" s="154"/>
    </row>
    <row r="11" spans="1:4" x14ac:dyDescent="0.2">
      <c r="B11" s="15" t="s">
        <v>204</v>
      </c>
      <c r="C11" s="26" t="s">
        <v>0</v>
      </c>
      <c r="D11" s="27">
        <v>3206</v>
      </c>
    </row>
    <row r="12" spans="1:4" x14ac:dyDescent="0.2">
      <c r="B12" s="14" t="s">
        <v>236</v>
      </c>
      <c r="C12" s="26">
        <v>-6319</v>
      </c>
      <c r="D12" s="27" t="s">
        <v>1</v>
      </c>
    </row>
    <row r="13" spans="1:4" x14ac:dyDescent="0.2">
      <c r="B13" s="14" t="s">
        <v>237</v>
      </c>
      <c r="C13" s="26">
        <v>-315</v>
      </c>
      <c r="D13" s="27" t="s">
        <v>0</v>
      </c>
    </row>
    <row r="14" spans="1:4" x14ac:dyDescent="0.2">
      <c r="B14" s="14" t="s">
        <v>151</v>
      </c>
      <c r="C14" s="26">
        <v>-17574</v>
      </c>
      <c r="D14" s="27">
        <v>-18277</v>
      </c>
    </row>
    <row r="15" spans="1:4" x14ac:dyDescent="0.2">
      <c r="B15" s="14" t="s">
        <v>152</v>
      </c>
      <c r="C15" s="26" t="s">
        <v>0</v>
      </c>
      <c r="D15" s="27">
        <v>138</v>
      </c>
    </row>
    <row r="16" spans="1:4" x14ac:dyDescent="0.2">
      <c r="B16" s="14" t="s">
        <v>71</v>
      </c>
      <c r="C16" s="26">
        <v>-12596</v>
      </c>
      <c r="D16" s="27">
        <v>-14291</v>
      </c>
    </row>
    <row r="17" spans="2:4" x14ac:dyDescent="0.2">
      <c r="B17" s="14" t="s">
        <v>72</v>
      </c>
      <c r="C17" s="26">
        <v>-340</v>
      </c>
      <c r="D17" s="27">
        <v>-1590</v>
      </c>
    </row>
    <row r="18" spans="2:4" x14ac:dyDescent="0.2">
      <c r="B18" s="14" t="s">
        <v>73</v>
      </c>
      <c r="C18" s="26">
        <v>16550</v>
      </c>
      <c r="D18" s="27">
        <v>3654</v>
      </c>
    </row>
    <row r="19" spans="2:4" x14ac:dyDescent="0.2">
      <c r="B19" s="14" t="s">
        <v>238</v>
      </c>
      <c r="C19" s="26">
        <v>-306</v>
      </c>
      <c r="D19" s="27" t="s">
        <v>0</v>
      </c>
    </row>
    <row r="20" spans="2:4" x14ac:dyDescent="0.2">
      <c r="B20" s="14" t="s">
        <v>173</v>
      </c>
      <c r="C20" s="26">
        <v>476</v>
      </c>
      <c r="D20" s="27">
        <v>293</v>
      </c>
    </row>
    <row r="21" spans="2:4" x14ac:dyDescent="0.2">
      <c r="B21" s="14" t="s">
        <v>74</v>
      </c>
      <c r="C21" s="26">
        <v>-405825</v>
      </c>
      <c r="D21" s="27">
        <v>-121359</v>
      </c>
    </row>
    <row r="22" spans="2:4" x14ac:dyDescent="0.2">
      <c r="B22" s="14" t="s">
        <v>75</v>
      </c>
      <c r="C22" s="26">
        <v>244497</v>
      </c>
      <c r="D22" s="27">
        <v>75249</v>
      </c>
    </row>
    <row r="23" spans="2:4" x14ac:dyDescent="0.2">
      <c r="B23" s="14" t="s">
        <v>174</v>
      </c>
      <c r="C23" s="26">
        <v>22300</v>
      </c>
      <c r="D23" s="27">
        <v>4577</v>
      </c>
    </row>
    <row r="24" spans="2:4" ht="12" thickBot="1" x14ac:dyDescent="0.25">
      <c r="B24" s="25" t="s">
        <v>239</v>
      </c>
      <c r="C24" s="27">
        <v>638</v>
      </c>
      <c r="D24" s="27">
        <v>-273</v>
      </c>
    </row>
    <row r="25" spans="2:4" ht="12" thickBot="1" x14ac:dyDescent="0.25">
      <c r="B25" s="13" t="s">
        <v>205</v>
      </c>
      <c r="C25" s="170">
        <f>+SUM(C11:C24)</f>
        <v>-158814</v>
      </c>
      <c r="D25" s="170">
        <f>+SUM(D11:D24)</f>
        <v>-68673</v>
      </c>
    </row>
    <row r="26" spans="2:4" x14ac:dyDescent="0.2">
      <c r="B26" s="13" t="s">
        <v>76</v>
      </c>
      <c r="C26" s="171"/>
      <c r="D26" s="171"/>
    </row>
    <row r="27" spans="2:4" x14ac:dyDescent="0.2">
      <c r="B27" s="14" t="s">
        <v>166</v>
      </c>
      <c r="C27" s="26">
        <v>147329</v>
      </c>
      <c r="D27" s="27">
        <v>47369</v>
      </c>
    </row>
    <row r="28" spans="2:4" x14ac:dyDescent="0.2">
      <c r="B28" s="14" t="s">
        <v>77</v>
      </c>
      <c r="C28" s="26">
        <v>-154704</v>
      </c>
      <c r="D28" s="27">
        <v>-72397</v>
      </c>
    </row>
    <row r="29" spans="2:4" x14ac:dyDescent="0.2">
      <c r="B29" s="14" t="s">
        <v>240</v>
      </c>
      <c r="C29" s="26">
        <v>-6368</v>
      </c>
      <c r="D29" s="27">
        <v>50005</v>
      </c>
    </row>
    <row r="30" spans="2:4" x14ac:dyDescent="0.2">
      <c r="B30" s="14" t="s">
        <v>78</v>
      </c>
      <c r="C30" s="26">
        <v>-33036</v>
      </c>
      <c r="D30" s="27">
        <v>-26711</v>
      </c>
    </row>
    <row r="31" spans="2:4" x14ac:dyDescent="0.2">
      <c r="B31" s="14" t="s">
        <v>163</v>
      </c>
      <c r="C31" s="26">
        <v>51</v>
      </c>
      <c r="D31" s="27">
        <v>113</v>
      </c>
    </row>
    <row r="32" spans="2:4" x14ac:dyDescent="0.2">
      <c r="B32" s="14" t="s">
        <v>167</v>
      </c>
      <c r="C32" s="26">
        <v>-1098</v>
      </c>
      <c r="D32" s="27">
        <v>-1854</v>
      </c>
    </row>
    <row r="33" spans="2:4" x14ac:dyDescent="0.2">
      <c r="B33" s="38" t="s">
        <v>157</v>
      </c>
      <c r="C33" s="26" t="s">
        <v>0</v>
      </c>
      <c r="D33" s="27">
        <v>-9118</v>
      </c>
    </row>
    <row r="34" spans="2:4" x14ac:dyDescent="0.2">
      <c r="B34" s="25" t="s">
        <v>158</v>
      </c>
      <c r="C34" s="26">
        <v>13837</v>
      </c>
      <c r="D34" s="27">
        <v>3548</v>
      </c>
    </row>
    <row r="35" spans="2:4" ht="12" thickBot="1" x14ac:dyDescent="0.25">
      <c r="B35" s="14" t="s">
        <v>193</v>
      </c>
      <c r="C35" s="26">
        <v>-5199</v>
      </c>
      <c r="D35" s="27">
        <v>-18340</v>
      </c>
    </row>
    <row r="36" spans="2:4" ht="12" thickBot="1" x14ac:dyDescent="0.25">
      <c r="B36" s="13" t="s">
        <v>141</v>
      </c>
      <c r="C36" s="170">
        <f>+SUM(C27:C35)</f>
        <v>-39188</v>
      </c>
      <c r="D36" s="170">
        <f>+SUM(D27:D35)</f>
        <v>-27385</v>
      </c>
    </row>
    <row r="37" spans="2:4" ht="12" thickBot="1" x14ac:dyDescent="0.25">
      <c r="B37" s="23" t="s">
        <v>206</v>
      </c>
      <c r="C37" s="172">
        <f>+C9+C25+C36</f>
        <v>-46035</v>
      </c>
      <c r="D37" s="172">
        <f>+D9+D25+D36</f>
        <v>-42731</v>
      </c>
    </row>
    <row r="38" spans="2:4" ht="12" thickTop="1" x14ac:dyDescent="0.2">
      <c r="B38" s="14" t="s">
        <v>207</v>
      </c>
      <c r="C38" s="26">
        <v>265826</v>
      </c>
      <c r="D38" s="27">
        <v>169364</v>
      </c>
    </row>
    <row r="39" spans="2:4" x14ac:dyDescent="0.2">
      <c r="B39" s="14" t="s">
        <v>175</v>
      </c>
      <c r="C39" s="26">
        <v>1760</v>
      </c>
      <c r="D39" s="27">
        <v>4386</v>
      </c>
    </row>
    <row r="40" spans="2:4" ht="12" thickBot="1" x14ac:dyDescent="0.25">
      <c r="B40" s="14" t="s">
        <v>59</v>
      </c>
      <c r="C40" s="26">
        <v>3197</v>
      </c>
      <c r="D40" s="27">
        <v>-1749</v>
      </c>
    </row>
    <row r="41" spans="2:4" ht="12" thickBot="1" x14ac:dyDescent="0.25">
      <c r="B41" s="23" t="s">
        <v>208</v>
      </c>
      <c r="C41" s="39">
        <f>+SUM(C37:C40)</f>
        <v>224748</v>
      </c>
      <c r="D41" s="39">
        <f>+SUM(D37:D40)</f>
        <v>129270</v>
      </c>
    </row>
    <row r="42" spans="2:4" ht="12" thickTop="1" x14ac:dyDescent="0.25"/>
  </sheetData>
  <mergeCells count="2">
    <mergeCell ref="B2:C2"/>
    <mergeCell ref="B3:C3"/>
  </mergeCells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30"/>
  <sheetViews>
    <sheetView showGridLines="0" topLeftCell="A3" zoomScaleNormal="100" workbookViewId="0">
      <selection activeCell="E31" sqref="E31"/>
    </sheetView>
  </sheetViews>
  <sheetFormatPr baseColWidth="10" defaultRowHeight="11.5" x14ac:dyDescent="0.25"/>
  <cols>
    <col min="1" max="1" width="3.7265625" style="31" customWidth="1"/>
    <col min="2" max="2" width="74.36328125" style="31" customWidth="1"/>
    <col min="3" max="16384" width="10.90625" style="31"/>
  </cols>
  <sheetData>
    <row r="1" spans="2:5" customFormat="1" ht="14.5" x14ac:dyDescent="0.35">
      <c r="B1" s="31"/>
      <c r="C1" s="31"/>
      <c r="D1" s="31"/>
      <c r="E1" s="31"/>
    </row>
    <row r="2" spans="2:5" ht="13" x14ac:dyDescent="0.3">
      <c r="B2" s="176" t="s">
        <v>79</v>
      </c>
    </row>
    <row r="3" spans="2:5" ht="12.75" customHeight="1" x14ac:dyDescent="0.25"/>
    <row r="4" spans="2:5" ht="12" thickBot="1" x14ac:dyDescent="0.3">
      <c r="B4" s="164" t="s">
        <v>80</v>
      </c>
      <c r="C4" s="165" t="s">
        <v>210</v>
      </c>
      <c r="D4" s="165" t="s">
        <v>211</v>
      </c>
      <c r="E4" s="153" t="s">
        <v>140</v>
      </c>
    </row>
    <row r="5" spans="2:5" x14ac:dyDescent="0.25">
      <c r="B5" s="52" t="s">
        <v>47</v>
      </c>
      <c r="C5" s="48">
        <v>318529</v>
      </c>
      <c r="D5" s="48">
        <v>269701</v>
      </c>
      <c r="E5" s="93">
        <f t="shared" ref="E5:E26" si="0">+C5/D5-1</f>
        <v>0.18104493494647778</v>
      </c>
    </row>
    <row r="6" spans="2:5" x14ac:dyDescent="0.25">
      <c r="B6" s="87" t="s">
        <v>48</v>
      </c>
      <c r="C6" s="85">
        <v>-209867</v>
      </c>
      <c r="D6" s="85">
        <v>-182827</v>
      </c>
      <c r="E6" s="173">
        <f t="shared" si="0"/>
        <v>0.14789938028846938</v>
      </c>
    </row>
    <row r="7" spans="2:5" x14ac:dyDescent="0.25">
      <c r="B7" s="61" t="s">
        <v>81</v>
      </c>
      <c r="C7" s="48">
        <v>-1759</v>
      </c>
      <c r="D7" s="48">
        <v>-2582</v>
      </c>
      <c r="E7" s="93">
        <f t="shared" si="0"/>
        <v>-0.31874515879163434</v>
      </c>
    </row>
    <row r="8" spans="2:5" ht="12" thickBot="1" x14ac:dyDescent="0.3">
      <c r="B8" s="66" t="s">
        <v>82</v>
      </c>
      <c r="C8" s="67">
        <v>7272</v>
      </c>
      <c r="D8" s="67">
        <v>2666</v>
      </c>
      <c r="E8" s="174">
        <f t="shared" si="0"/>
        <v>1.7276819204801201</v>
      </c>
    </row>
    <row r="9" spans="2:5" ht="12" thickBot="1" x14ac:dyDescent="0.3">
      <c r="B9" s="57" t="s">
        <v>51</v>
      </c>
      <c r="C9" s="58">
        <f>SUM(C5:C8)</f>
        <v>114175</v>
      </c>
      <c r="D9" s="58">
        <f>SUM(D5:D8)</f>
        <v>86958</v>
      </c>
      <c r="E9" s="99">
        <f t="shared" si="0"/>
        <v>0.31299017916695426</v>
      </c>
    </row>
    <row r="10" spans="2:5" x14ac:dyDescent="0.25">
      <c r="B10" s="87" t="s">
        <v>83</v>
      </c>
      <c r="C10" s="85">
        <v>217265</v>
      </c>
      <c r="D10" s="85">
        <v>-292780</v>
      </c>
      <c r="E10" s="173" t="s">
        <v>1</v>
      </c>
    </row>
    <row r="11" spans="2:5" x14ac:dyDescent="0.25">
      <c r="B11" s="61" t="s">
        <v>52</v>
      </c>
      <c r="C11" s="48">
        <v>0</v>
      </c>
      <c r="D11" s="48">
        <v>28938</v>
      </c>
      <c r="E11" s="93">
        <f t="shared" si="0"/>
        <v>-1</v>
      </c>
    </row>
    <row r="12" spans="2:5" x14ac:dyDescent="0.25">
      <c r="B12" s="87" t="s">
        <v>53</v>
      </c>
      <c r="C12" s="85">
        <v>-27842</v>
      </c>
      <c r="D12" s="85">
        <v>-26256</v>
      </c>
      <c r="E12" s="173">
        <f t="shared" si="0"/>
        <v>6.0405240706886021E-2</v>
      </c>
    </row>
    <row r="13" spans="2:5" x14ac:dyDescent="0.25">
      <c r="B13" s="61" t="s">
        <v>54</v>
      </c>
      <c r="C13" s="48">
        <v>-27840</v>
      </c>
      <c r="D13" s="48">
        <v>-24155</v>
      </c>
      <c r="E13" s="93">
        <f t="shared" si="0"/>
        <v>0.15255640654108871</v>
      </c>
    </row>
    <row r="14" spans="2:5" x14ac:dyDescent="0.25">
      <c r="B14" s="87" t="s">
        <v>55</v>
      </c>
      <c r="C14" s="85">
        <v>-7805</v>
      </c>
      <c r="D14" s="85">
        <v>-152</v>
      </c>
      <c r="E14" s="173">
        <f t="shared" si="0"/>
        <v>50.348684210526315</v>
      </c>
    </row>
    <row r="15" spans="2:5" ht="12" thickBot="1" x14ac:dyDescent="0.3">
      <c r="B15" s="25" t="s">
        <v>154</v>
      </c>
      <c r="C15" s="35">
        <v>-2968</v>
      </c>
      <c r="D15" s="35">
        <v>0</v>
      </c>
      <c r="E15" s="96" t="s">
        <v>1</v>
      </c>
    </row>
    <row r="16" spans="2:5" ht="12" thickBot="1" x14ac:dyDescent="0.3">
      <c r="B16" s="109" t="s">
        <v>84</v>
      </c>
      <c r="C16" s="110">
        <f>SUM(C9:C15)</f>
        <v>264985</v>
      </c>
      <c r="D16" s="110">
        <f>SUM(D9:D15)</f>
        <v>-227447</v>
      </c>
      <c r="E16" s="175">
        <f t="shared" si="0"/>
        <v>-2.1650406468320091</v>
      </c>
    </row>
    <row r="17" spans="2:5" x14ac:dyDescent="0.25">
      <c r="B17" s="25" t="s">
        <v>85</v>
      </c>
      <c r="C17" s="35">
        <v>15573</v>
      </c>
      <c r="D17" s="35">
        <v>18449</v>
      </c>
      <c r="E17" s="96">
        <f t="shared" si="0"/>
        <v>-0.15588920808715923</v>
      </c>
    </row>
    <row r="18" spans="2:5" ht="12" thickBot="1" x14ac:dyDescent="0.3">
      <c r="B18" s="63" t="s">
        <v>171</v>
      </c>
      <c r="C18" s="64">
        <v>-10536</v>
      </c>
      <c r="D18" s="64">
        <v>-4416</v>
      </c>
      <c r="E18" s="97">
        <f t="shared" si="0"/>
        <v>1.3858695652173911</v>
      </c>
    </row>
    <row r="19" spans="2:5" ht="12" thickBot="1" x14ac:dyDescent="0.3">
      <c r="B19" s="73" t="s">
        <v>86</v>
      </c>
      <c r="C19" s="150">
        <f>'EBITDA Reconciliation'!C12</f>
        <v>270022</v>
      </c>
      <c r="D19" s="150">
        <f>'EBITDA Reconciliation'!D12</f>
        <v>-213414</v>
      </c>
      <c r="E19" s="98" t="s">
        <v>1</v>
      </c>
    </row>
    <row r="20" spans="2:5" ht="12" thickBot="1" x14ac:dyDescent="0.3">
      <c r="B20" s="57" t="s">
        <v>87</v>
      </c>
      <c r="C20" s="58">
        <f>+'EBITDA Reconciliation'!C19</f>
        <v>58764</v>
      </c>
      <c r="D20" s="58">
        <f>+'EBITDA Reconciliation'!D19</f>
        <v>97446</v>
      </c>
      <c r="E20" s="99">
        <f t="shared" si="0"/>
        <v>-0.39695831537466908</v>
      </c>
    </row>
    <row r="21" spans="2:5" ht="12" thickBot="1" x14ac:dyDescent="0.3">
      <c r="B21" s="54" t="s">
        <v>88</v>
      </c>
      <c r="C21" s="55">
        <v>-4663</v>
      </c>
      <c r="D21" s="55">
        <v>9446</v>
      </c>
      <c r="E21" s="149">
        <f t="shared" si="0"/>
        <v>-1.4936481050179971</v>
      </c>
    </row>
    <row r="22" spans="2:5" ht="12" thickBot="1" x14ac:dyDescent="0.3">
      <c r="B22" s="57" t="s">
        <v>89</v>
      </c>
      <c r="C22" s="58">
        <f>+C16+C21</f>
        <v>260322</v>
      </c>
      <c r="D22" s="58">
        <f>+D16+D21</f>
        <v>-218001</v>
      </c>
      <c r="E22" s="99" t="s">
        <v>1</v>
      </c>
    </row>
    <row r="23" spans="2:5" ht="12" thickBot="1" x14ac:dyDescent="0.3">
      <c r="B23" s="88" t="s">
        <v>60</v>
      </c>
      <c r="C23" s="55">
        <v>-69482</v>
      </c>
      <c r="D23" s="55">
        <v>59979</v>
      </c>
      <c r="E23" s="149">
        <f t="shared" si="0"/>
        <v>-2.1584387869087514</v>
      </c>
    </row>
    <row r="24" spans="2:5" ht="12" thickBot="1" x14ac:dyDescent="0.3">
      <c r="B24" s="57" t="s">
        <v>90</v>
      </c>
      <c r="C24" s="58">
        <f>+C22+C23</f>
        <v>190840</v>
      </c>
      <c r="D24" s="58">
        <f>+D22+D23</f>
        <v>-158022</v>
      </c>
      <c r="E24" s="99" t="s">
        <v>1</v>
      </c>
    </row>
    <row r="25" spans="2:5" ht="12" thickBot="1" x14ac:dyDescent="0.3">
      <c r="B25" s="88" t="s">
        <v>91</v>
      </c>
      <c r="C25" s="55">
        <v>-80707</v>
      </c>
      <c r="D25" s="55">
        <v>80135</v>
      </c>
      <c r="E25" s="149">
        <f t="shared" si="0"/>
        <v>-2.0071379547014416</v>
      </c>
    </row>
    <row r="26" spans="2:5" ht="12" thickBot="1" x14ac:dyDescent="0.3">
      <c r="B26" s="57" t="s">
        <v>92</v>
      </c>
      <c r="C26" s="58">
        <f>+C24+C25</f>
        <v>110133</v>
      </c>
      <c r="D26" s="58">
        <f>+D24+D25</f>
        <v>-77887</v>
      </c>
      <c r="E26" s="99" t="s">
        <v>1</v>
      </c>
    </row>
    <row r="27" spans="2:5" x14ac:dyDescent="0.25">
      <c r="B27" s="154"/>
      <c r="C27" s="35"/>
      <c r="D27" s="35"/>
      <c r="E27" s="79"/>
    </row>
    <row r="28" spans="2:5" x14ac:dyDescent="0.25">
      <c r="B28" s="52" t="s">
        <v>93</v>
      </c>
      <c r="C28" s="48"/>
      <c r="D28" s="48"/>
      <c r="E28" s="53"/>
    </row>
    <row r="29" spans="2:5" x14ac:dyDescent="0.25">
      <c r="B29" s="89" t="s">
        <v>94</v>
      </c>
      <c r="C29" s="35">
        <v>36844</v>
      </c>
      <c r="D29" s="35">
        <v>-34655</v>
      </c>
      <c r="E29" s="96" t="s">
        <v>1</v>
      </c>
    </row>
    <row r="30" spans="2:5" x14ac:dyDescent="0.25">
      <c r="B30" s="61" t="s">
        <v>64</v>
      </c>
      <c r="C30" s="48">
        <v>73289</v>
      </c>
      <c r="D30" s="48">
        <v>-43232</v>
      </c>
      <c r="E30" s="93" t="s">
        <v>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A1:F33"/>
  <sheetViews>
    <sheetView showGridLines="0" zoomScaleNormal="100" workbookViewId="0">
      <selection activeCell="H13" sqref="H13"/>
    </sheetView>
  </sheetViews>
  <sheetFormatPr baseColWidth="10" defaultRowHeight="14.5" x14ac:dyDescent="0.35"/>
  <cols>
    <col min="1" max="1" width="3.7265625" customWidth="1"/>
    <col min="2" max="2" width="76.6328125" style="31" customWidth="1"/>
    <col min="3" max="3" width="16" style="31" customWidth="1"/>
    <col min="4" max="4" width="18.453125" style="31" customWidth="1"/>
    <col min="5" max="5" width="17.90625" style="31" customWidth="1"/>
    <col min="6" max="6" width="16.6328125" style="31" customWidth="1"/>
  </cols>
  <sheetData>
    <row r="1" spans="1:6" x14ac:dyDescent="0.35">
      <c r="A1" s="31"/>
    </row>
    <row r="2" spans="1:6" x14ac:dyDescent="0.35">
      <c r="B2" s="2" t="s">
        <v>96</v>
      </c>
    </row>
    <row r="4" spans="1:6" ht="23.5" thickBot="1" x14ac:dyDescent="0.4">
      <c r="B4" s="162" t="s">
        <v>212</v>
      </c>
      <c r="C4" s="163" t="s">
        <v>95</v>
      </c>
      <c r="D4" s="153" t="s">
        <v>178</v>
      </c>
      <c r="E4" s="163" t="s">
        <v>3</v>
      </c>
      <c r="F4" s="153" t="s">
        <v>242</v>
      </c>
    </row>
    <row r="5" spans="1:6" x14ac:dyDescent="0.35">
      <c r="B5" s="84" t="s">
        <v>47</v>
      </c>
      <c r="C5" s="100">
        <v>190163</v>
      </c>
      <c r="D5" s="100">
        <v>103202</v>
      </c>
      <c r="E5" s="101">
        <v>293365</v>
      </c>
      <c r="F5" s="102">
        <f t="shared" ref="F5:F14" si="0">+E5/E21-1</f>
        <v>0.18662201134989309</v>
      </c>
    </row>
    <row r="6" spans="1:6" x14ac:dyDescent="0.35">
      <c r="B6" s="61" t="s">
        <v>48</v>
      </c>
      <c r="C6" s="103">
        <v>-159906</v>
      </c>
      <c r="D6" s="103">
        <v>-23236</v>
      </c>
      <c r="E6" s="103">
        <v>-183142</v>
      </c>
      <c r="F6" s="62">
        <f t="shared" si="0"/>
        <v>0.1497322510374095</v>
      </c>
    </row>
    <row r="7" spans="1:6" ht="23" x14ac:dyDescent="0.35">
      <c r="B7" s="104" t="s">
        <v>81</v>
      </c>
      <c r="C7" s="100">
        <v>-2500</v>
      </c>
      <c r="D7" s="100">
        <v>0</v>
      </c>
      <c r="E7" s="100">
        <v>-2500</v>
      </c>
      <c r="F7" s="183">
        <f t="shared" si="0"/>
        <v>-0.15540540540540537</v>
      </c>
    </row>
    <row r="8" spans="1:6" ht="15" thickBot="1" x14ac:dyDescent="0.4">
      <c r="B8" s="61" t="s">
        <v>82</v>
      </c>
      <c r="C8" s="103">
        <v>7272</v>
      </c>
      <c r="D8" s="103">
        <v>0</v>
      </c>
      <c r="E8" s="105">
        <v>7272</v>
      </c>
      <c r="F8" s="65">
        <f t="shared" si="0"/>
        <v>1.7276819204801201</v>
      </c>
    </row>
    <row r="9" spans="1:6" ht="15" thickBot="1" x14ac:dyDescent="0.4">
      <c r="B9" s="106" t="s">
        <v>51</v>
      </c>
      <c r="C9" s="107">
        <f>+SUM(C5:C8)</f>
        <v>35029</v>
      </c>
      <c r="D9" s="107">
        <f>+SUM(D5:D8)</f>
        <v>79966</v>
      </c>
      <c r="E9" s="108">
        <f t="shared" ref="E6:E17" si="1">+SUM(C9:D9)</f>
        <v>114995</v>
      </c>
      <c r="F9" s="71">
        <f t="shared" ref="F9:F13" si="2">+E9/E25-1</f>
        <v>0.3120992218342804</v>
      </c>
    </row>
    <row r="10" spans="1:6" x14ac:dyDescent="0.35">
      <c r="B10" s="61" t="s">
        <v>83</v>
      </c>
      <c r="C10" s="103">
        <v>0</v>
      </c>
      <c r="D10" s="103">
        <v>216995</v>
      </c>
      <c r="E10" s="103">
        <v>216995</v>
      </c>
      <c r="F10" s="62" t="s">
        <v>1</v>
      </c>
    </row>
    <row r="11" spans="1:6" x14ac:dyDescent="0.35">
      <c r="B11" s="87" t="s">
        <v>52</v>
      </c>
      <c r="C11" s="100">
        <v>0</v>
      </c>
      <c r="D11" s="100">
        <v>0</v>
      </c>
      <c r="E11" s="100">
        <v>0</v>
      </c>
      <c r="F11" s="86">
        <f t="shared" si="2"/>
        <v>-1</v>
      </c>
    </row>
    <row r="12" spans="1:6" x14ac:dyDescent="0.35">
      <c r="B12" s="61" t="s">
        <v>53</v>
      </c>
      <c r="C12" s="103">
        <v>-11555</v>
      </c>
      <c r="D12" s="103">
        <v>-16441</v>
      </c>
      <c r="E12" s="103">
        <v>-27996</v>
      </c>
      <c r="F12" s="62">
        <f t="shared" si="2"/>
        <v>6.0293894864414499E-2</v>
      </c>
    </row>
    <row r="13" spans="1:6" x14ac:dyDescent="0.35">
      <c r="B13" s="87" t="s">
        <v>54</v>
      </c>
      <c r="C13" s="100">
        <v>-21651</v>
      </c>
      <c r="D13" s="100">
        <v>-6321</v>
      </c>
      <c r="E13" s="100">
        <v>-27972</v>
      </c>
      <c r="F13" s="86">
        <f t="shared" si="2"/>
        <v>0.15706308169596683</v>
      </c>
    </row>
    <row r="14" spans="1:6" ht="15" thickBot="1" x14ac:dyDescent="0.4">
      <c r="B14" s="63" t="s">
        <v>55</v>
      </c>
      <c r="C14" s="105">
        <v>-5487</v>
      </c>
      <c r="D14" s="105">
        <v>-2479</v>
      </c>
      <c r="E14" s="105">
        <v>-7966</v>
      </c>
      <c r="F14" s="65">
        <f t="shared" si="0"/>
        <v>39.43654822335025</v>
      </c>
    </row>
    <row r="15" spans="1:6" ht="15" thickBot="1" x14ac:dyDescent="0.4">
      <c r="B15" s="69" t="s">
        <v>97</v>
      </c>
      <c r="C15" s="108">
        <f>+SUM(C9:C14)</f>
        <v>-3664</v>
      </c>
      <c r="D15" s="108">
        <f>+SUM(D9:D14)</f>
        <v>271720</v>
      </c>
      <c r="E15" s="108">
        <f t="shared" si="1"/>
        <v>268056</v>
      </c>
      <c r="F15" s="71" t="s">
        <v>1</v>
      </c>
    </row>
    <row r="16" spans="1:6" ht="15" thickBot="1" x14ac:dyDescent="0.4">
      <c r="B16" s="63" t="s">
        <v>98</v>
      </c>
      <c r="C16" s="103">
        <v>-736</v>
      </c>
      <c r="D16" s="103">
        <v>-4492</v>
      </c>
      <c r="E16" s="103">
        <v>-5228</v>
      </c>
      <c r="F16" s="65">
        <f t="shared" ref="F15:F17" si="3">+E16/E32-1</f>
        <v>-1.5722416812609457</v>
      </c>
    </row>
    <row r="17" spans="2:6" ht="15" thickBot="1" x14ac:dyDescent="0.4">
      <c r="B17" s="69" t="s">
        <v>99</v>
      </c>
      <c r="C17" s="107">
        <f>+C15+C16</f>
        <v>-4400</v>
      </c>
      <c r="D17" s="107">
        <f>+D15+D16</f>
        <v>267228</v>
      </c>
      <c r="E17" s="107">
        <f t="shared" si="1"/>
        <v>262828</v>
      </c>
      <c r="F17" s="71">
        <f t="shared" si="3"/>
        <v>-2.2055334880606186</v>
      </c>
    </row>
    <row r="20" spans="2:6" ht="23.5" thickBot="1" x14ac:dyDescent="0.4">
      <c r="B20" s="162" t="s">
        <v>213</v>
      </c>
      <c r="C20" s="163" t="s">
        <v>95</v>
      </c>
      <c r="D20" s="153" t="s">
        <v>178</v>
      </c>
      <c r="E20" s="163" t="s">
        <v>3</v>
      </c>
    </row>
    <row r="21" spans="2:6" x14ac:dyDescent="0.35">
      <c r="B21" s="84" t="s">
        <v>47</v>
      </c>
      <c r="C21" s="100">
        <v>151710</v>
      </c>
      <c r="D21" s="100">
        <v>95517</v>
      </c>
      <c r="E21" s="101">
        <v>247227</v>
      </c>
    </row>
    <row r="22" spans="2:6" x14ac:dyDescent="0.35">
      <c r="B22" s="61" t="s">
        <v>48</v>
      </c>
      <c r="C22" s="103">
        <v>-139990</v>
      </c>
      <c r="D22" s="103">
        <v>-19301</v>
      </c>
      <c r="E22" s="103">
        <v>-159291</v>
      </c>
    </row>
    <row r="23" spans="2:6" ht="23" x14ac:dyDescent="0.35">
      <c r="B23" s="104" t="s">
        <v>81</v>
      </c>
      <c r="C23" s="100">
        <v>-2960</v>
      </c>
      <c r="D23" s="100">
        <v>0</v>
      </c>
      <c r="E23" s="100">
        <v>-2960</v>
      </c>
    </row>
    <row r="24" spans="2:6" ht="15" thickBot="1" x14ac:dyDescent="0.4">
      <c r="B24" s="61" t="s">
        <v>82</v>
      </c>
      <c r="C24" s="103">
        <v>2666</v>
      </c>
      <c r="D24" s="103">
        <v>0</v>
      </c>
      <c r="E24" s="105">
        <v>2666</v>
      </c>
    </row>
    <row r="25" spans="2:6" ht="15" thickBot="1" x14ac:dyDescent="0.4">
      <c r="B25" s="106" t="s">
        <v>51</v>
      </c>
      <c r="C25" s="107">
        <f>+SUM(C21:C24)</f>
        <v>11426</v>
      </c>
      <c r="D25" s="107">
        <f>+SUM(D21:D24)</f>
        <v>76216</v>
      </c>
      <c r="E25" s="108">
        <f t="shared" ref="E25" si="4">+SUM(C25:D25)</f>
        <v>87642</v>
      </c>
    </row>
    <row r="26" spans="2:6" x14ac:dyDescent="0.35">
      <c r="B26" s="61" t="s">
        <v>83</v>
      </c>
      <c r="C26" s="103">
        <v>-606</v>
      </c>
      <c r="D26" s="103">
        <v>-292352</v>
      </c>
      <c r="E26" s="103">
        <v>-292958</v>
      </c>
    </row>
    <row r="27" spans="2:6" x14ac:dyDescent="0.35">
      <c r="B27" s="87" t="s">
        <v>52</v>
      </c>
      <c r="C27" s="100">
        <v>28938</v>
      </c>
      <c r="D27" s="100">
        <v>0</v>
      </c>
      <c r="E27" s="100">
        <v>28938</v>
      </c>
    </row>
    <row r="28" spans="2:6" x14ac:dyDescent="0.35">
      <c r="B28" s="61" t="s">
        <v>53</v>
      </c>
      <c r="C28" s="103">
        <v>-11658</v>
      </c>
      <c r="D28" s="103">
        <v>-14746</v>
      </c>
      <c r="E28" s="103">
        <v>-26404</v>
      </c>
    </row>
    <row r="29" spans="2:6" x14ac:dyDescent="0.35">
      <c r="B29" s="87" t="s">
        <v>54</v>
      </c>
      <c r="C29" s="100">
        <v>-18408</v>
      </c>
      <c r="D29" s="100">
        <v>-5767</v>
      </c>
      <c r="E29" s="100">
        <v>-24175</v>
      </c>
    </row>
    <row r="30" spans="2:6" ht="15" thickBot="1" x14ac:dyDescent="0.4">
      <c r="B30" s="63" t="s">
        <v>55</v>
      </c>
      <c r="C30" s="105">
        <v>5151</v>
      </c>
      <c r="D30" s="105">
        <v>-5348</v>
      </c>
      <c r="E30" s="105">
        <v>-197</v>
      </c>
    </row>
    <row r="31" spans="2:6" ht="15" thickBot="1" x14ac:dyDescent="0.4">
      <c r="B31" s="69" t="s">
        <v>97</v>
      </c>
      <c r="C31" s="108">
        <f>+C25+SUM(C26:C30)</f>
        <v>14843</v>
      </c>
      <c r="D31" s="108">
        <f>+D25+SUM(D26:D30)</f>
        <v>-241997</v>
      </c>
      <c r="E31" s="108">
        <f t="shared" ref="E21:E33" si="5">+SUM(C31:D31)</f>
        <v>-227154</v>
      </c>
    </row>
    <row r="32" spans="2:6" ht="15" thickBot="1" x14ac:dyDescent="0.4">
      <c r="B32" s="63" t="s">
        <v>98</v>
      </c>
      <c r="C32" s="103">
        <v>-1308</v>
      </c>
      <c r="D32" s="103">
        <v>10444</v>
      </c>
      <c r="E32" s="103">
        <v>9136</v>
      </c>
    </row>
    <row r="33" spans="2:5" ht="15" thickBot="1" x14ac:dyDescent="0.4">
      <c r="B33" s="69" t="s">
        <v>99</v>
      </c>
      <c r="C33" s="107">
        <f>+C31+C32</f>
        <v>13535</v>
      </c>
      <c r="D33" s="107">
        <f>+D31+D32</f>
        <v>-231553</v>
      </c>
      <c r="E33" s="107">
        <f t="shared" si="5"/>
        <v>-218018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E127"/>
  <sheetViews>
    <sheetView showGridLines="0" topLeftCell="A81" zoomScaleNormal="100" workbookViewId="0">
      <selection activeCell="G118" sqref="G118"/>
    </sheetView>
  </sheetViews>
  <sheetFormatPr baseColWidth="10" defaultRowHeight="14.5" x14ac:dyDescent="0.35"/>
  <cols>
    <col min="1" max="1" width="3.7265625" customWidth="1"/>
    <col min="2" max="2" width="67.6328125" style="31" customWidth="1"/>
    <col min="3" max="5" width="10.90625" style="31"/>
  </cols>
  <sheetData>
    <row r="1" spans="1:5" x14ac:dyDescent="0.35">
      <c r="A1" s="31"/>
    </row>
    <row r="2" spans="1:5" x14ac:dyDescent="0.35">
      <c r="B2" s="2" t="s">
        <v>183</v>
      </c>
    </row>
    <row r="4" spans="1:5" s="4" customFormat="1" ht="11.25" customHeight="1" thickBot="1" x14ac:dyDescent="0.25">
      <c r="B4" s="162" t="s">
        <v>100</v>
      </c>
      <c r="C4" s="153" t="s">
        <v>243</v>
      </c>
      <c r="D4" s="153" t="s">
        <v>210</v>
      </c>
      <c r="E4" s="153" t="s">
        <v>140</v>
      </c>
    </row>
    <row r="5" spans="1:5" s="4" customFormat="1" ht="11.25" customHeight="1" x14ac:dyDescent="0.2">
      <c r="B5" s="52" t="s">
        <v>47</v>
      </c>
      <c r="C5" s="49">
        <v>0</v>
      </c>
      <c r="D5" s="49">
        <v>0</v>
      </c>
      <c r="E5" s="53" t="s">
        <v>1</v>
      </c>
    </row>
    <row r="6" spans="1:5" s="4" customFormat="1" ht="11.25" customHeight="1" thickBot="1" x14ac:dyDescent="0.25">
      <c r="B6" s="54" t="s">
        <v>48</v>
      </c>
      <c r="C6" s="55">
        <v>-62</v>
      </c>
      <c r="D6" s="55">
        <v>-87</v>
      </c>
      <c r="E6" s="56">
        <f t="shared" ref="E6:E16" si="0">+C6/D6-1</f>
        <v>-0.28735632183908044</v>
      </c>
    </row>
    <row r="7" spans="1:5" s="4" customFormat="1" ht="11.25" customHeight="1" thickBot="1" x14ac:dyDescent="0.25">
      <c r="B7" s="57" t="s">
        <v>214</v>
      </c>
      <c r="C7" s="58">
        <f t="shared" ref="C7:D7" si="1">+C5+C6</f>
        <v>-62</v>
      </c>
      <c r="D7" s="58">
        <f t="shared" si="1"/>
        <v>-87</v>
      </c>
      <c r="E7" s="59">
        <f t="shared" si="0"/>
        <v>-0.28735632183908044</v>
      </c>
    </row>
    <row r="8" spans="1:5" s="4" customFormat="1" ht="11.25" customHeight="1" x14ac:dyDescent="0.2">
      <c r="B8" s="25" t="s">
        <v>83</v>
      </c>
      <c r="C8" s="35">
        <v>0</v>
      </c>
      <c r="D8" s="35">
        <v>-606</v>
      </c>
      <c r="E8" s="60">
        <f t="shared" si="0"/>
        <v>-1</v>
      </c>
    </row>
    <row r="9" spans="1:5" s="4" customFormat="1" ht="11.25" customHeight="1" x14ac:dyDescent="0.2">
      <c r="B9" s="61" t="s">
        <v>52</v>
      </c>
      <c r="C9" s="48">
        <v>0</v>
      </c>
      <c r="D9" s="48">
        <v>28938</v>
      </c>
      <c r="E9" s="62">
        <f t="shared" si="0"/>
        <v>-1</v>
      </c>
    </row>
    <row r="10" spans="1:5" s="4" customFormat="1" ht="11.25" customHeight="1" x14ac:dyDescent="0.2">
      <c r="B10" s="25" t="s">
        <v>53</v>
      </c>
      <c r="C10" s="35">
        <v>-47</v>
      </c>
      <c r="D10" s="35">
        <v>-24</v>
      </c>
      <c r="E10" s="60">
        <f t="shared" si="0"/>
        <v>0.95833333333333326</v>
      </c>
    </row>
    <row r="11" spans="1:5" s="4" customFormat="1" ht="11.25" customHeight="1" x14ac:dyDescent="0.2">
      <c r="B11" s="61" t="s">
        <v>54</v>
      </c>
      <c r="C11" s="157">
        <v>-15</v>
      </c>
      <c r="D11" s="157">
        <v>-903</v>
      </c>
      <c r="E11" s="62">
        <f t="shared" si="0"/>
        <v>-0.98338870431893688</v>
      </c>
    </row>
    <row r="12" spans="1:5" s="4" customFormat="1" ht="11.25" customHeight="1" thickBot="1" x14ac:dyDescent="0.25">
      <c r="B12" s="66" t="s">
        <v>55</v>
      </c>
      <c r="C12" s="67">
        <v>-10168</v>
      </c>
      <c r="D12" s="67">
        <v>-212</v>
      </c>
      <c r="E12" s="68">
        <f t="shared" si="0"/>
        <v>46.962264150943398</v>
      </c>
    </row>
    <row r="13" spans="1:5" s="4" customFormat="1" ht="11.25" customHeight="1" thickBot="1" x14ac:dyDescent="0.25">
      <c r="B13" s="57" t="s">
        <v>101</v>
      </c>
      <c r="C13" s="58">
        <f>+SUM(C7:C12)</f>
        <v>-10292</v>
      </c>
      <c r="D13" s="58">
        <f>+SUM(D7:D12)</f>
        <v>27106</v>
      </c>
      <c r="E13" s="59">
        <f t="shared" si="0"/>
        <v>-1.3796945325758134</v>
      </c>
    </row>
    <row r="14" spans="1:5" s="4" customFormat="1" ht="11.25" customHeight="1" thickBot="1" x14ac:dyDescent="0.25">
      <c r="B14" s="69" t="s">
        <v>215</v>
      </c>
      <c r="C14" s="70">
        <f>+C13</f>
        <v>-10292</v>
      </c>
      <c r="D14" s="70">
        <f>+D13</f>
        <v>27106</v>
      </c>
      <c r="E14" s="71">
        <f t="shared" si="0"/>
        <v>-1.3796945325758134</v>
      </c>
    </row>
    <row r="15" spans="1:5" s="4" customFormat="1" ht="11.25" customHeight="1" thickBot="1" x14ac:dyDescent="0.25">
      <c r="B15" s="57" t="s">
        <v>4</v>
      </c>
      <c r="C15" s="58">
        <v>-10281</v>
      </c>
      <c r="D15" s="58">
        <v>27118</v>
      </c>
      <c r="E15" s="59">
        <f t="shared" si="0"/>
        <v>-1.3791208791208791</v>
      </c>
    </row>
    <row r="16" spans="1:5" s="4" customFormat="1" ht="11.25" customHeight="1" thickBot="1" x14ac:dyDescent="0.25">
      <c r="B16" s="69" t="s">
        <v>102</v>
      </c>
      <c r="C16" s="72">
        <v>-10281</v>
      </c>
      <c r="D16" s="72">
        <v>27724</v>
      </c>
      <c r="E16" s="71">
        <f t="shared" si="0"/>
        <v>-1.3708339344971865</v>
      </c>
    </row>
    <row r="17" spans="2:5" s="4" customFormat="1" ht="11.25" customHeight="1" x14ac:dyDescent="0.25">
      <c r="B17" s="31"/>
      <c r="C17" s="31"/>
      <c r="D17" s="31"/>
      <c r="E17" s="31"/>
    </row>
    <row r="18" spans="2:5" s="4" customFormat="1" ht="11.25" customHeight="1" x14ac:dyDescent="0.25">
      <c r="B18" s="31"/>
      <c r="C18" s="31"/>
      <c r="D18" s="31"/>
      <c r="E18" s="31"/>
    </row>
    <row r="19" spans="2:5" s="4" customFormat="1" ht="11.25" customHeight="1" x14ac:dyDescent="0.25">
      <c r="B19" s="31"/>
      <c r="C19" s="31"/>
      <c r="D19" s="31"/>
      <c r="E19" s="31"/>
    </row>
    <row r="20" spans="2:5" s="4" customFormat="1" ht="11.25" customHeight="1" x14ac:dyDescent="0.25">
      <c r="B20" s="1" t="s">
        <v>182</v>
      </c>
      <c r="C20" s="31"/>
      <c r="D20" s="31"/>
      <c r="E20" s="31"/>
    </row>
    <row r="21" spans="2:5" s="4" customFormat="1" ht="11.5" x14ac:dyDescent="0.25">
      <c r="B21" s="31"/>
      <c r="C21" s="31"/>
      <c r="D21" s="31"/>
      <c r="E21" s="31"/>
    </row>
    <row r="22" spans="2:5" s="4" customFormat="1" ht="11.25" customHeight="1" thickBot="1" x14ac:dyDescent="0.25">
      <c r="B22" s="162" t="s">
        <v>100</v>
      </c>
      <c r="C22" s="153" t="s">
        <v>243</v>
      </c>
      <c r="D22" s="153" t="s">
        <v>210</v>
      </c>
      <c r="E22" s="153" t="s">
        <v>140</v>
      </c>
    </row>
    <row r="23" spans="2:5" s="4" customFormat="1" ht="11.25" customHeight="1" x14ac:dyDescent="0.2">
      <c r="B23" s="52" t="s">
        <v>47</v>
      </c>
      <c r="C23" s="48">
        <v>137523</v>
      </c>
      <c r="D23" s="48">
        <v>118826</v>
      </c>
      <c r="E23" s="93">
        <f t="shared" ref="E23:E35" si="2">+C23/D23-1</f>
        <v>0.1573477185127834</v>
      </c>
    </row>
    <row r="24" spans="2:5" s="4" customFormat="1" ht="11.25" customHeight="1" x14ac:dyDescent="0.2">
      <c r="B24" s="25" t="s">
        <v>48</v>
      </c>
      <c r="C24" s="35">
        <v>-122794</v>
      </c>
      <c r="D24" s="35">
        <v>-102339</v>
      </c>
      <c r="E24" s="96">
        <f t="shared" si="2"/>
        <v>0.19987492549272523</v>
      </c>
    </row>
    <row r="25" spans="2:5" s="4" customFormat="1" ht="11.5" x14ac:dyDescent="0.2">
      <c r="B25" s="61" t="s">
        <v>81</v>
      </c>
      <c r="C25" s="48">
        <v>-2500</v>
      </c>
      <c r="D25" s="48">
        <v>-2960</v>
      </c>
      <c r="E25" s="93">
        <f t="shared" si="2"/>
        <v>-0.15540540540540537</v>
      </c>
    </row>
    <row r="26" spans="2:5" s="4" customFormat="1" ht="11.25" customHeight="1" thickBot="1" x14ac:dyDescent="0.25">
      <c r="B26" s="54" t="s">
        <v>82</v>
      </c>
      <c r="C26" s="55">
        <v>7272</v>
      </c>
      <c r="D26" s="55">
        <v>2666</v>
      </c>
      <c r="E26" s="149">
        <f t="shared" si="2"/>
        <v>1.7276819204801201</v>
      </c>
    </row>
    <row r="27" spans="2:5" s="4" customFormat="1" ht="11.25" customHeight="1" thickBot="1" x14ac:dyDescent="0.25">
      <c r="B27" s="57" t="s">
        <v>51</v>
      </c>
      <c r="C27" s="58">
        <f>+SUM(C23:C26)</f>
        <v>19501</v>
      </c>
      <c r="D27" s="58">
        <f>+SUM(D23:D26)</f>
        <v>16193</v>
      </c>
      <c r="E27" s="99">
        <f t="shared" si="2"/>
        <v>0.20428580250725625</v>
      </c>
    </row>
    <row r="28" spans="2:5" s="4" customFormat="1" ht="11.25" customHeight="1" x14ac:dyDescent="0.2">
      <c r="B28" s="25" t="s">
        <v>53</v>
      </c>
      <c r="C28" s="35">
        <v>-7003</v>
      </c>
      <c r="D28" s="35">
        <v>-6706</v>
      </c>
      <c r="E28" s="96">
        <f t="shared" si="2"/>
        <v>4.4288696689531726E-2</v>
      </c>
    </row>
    <row r="29" spans="2:5" s="4" customFormat="1" ht="11.25" customHeight="1" x14ac:dyDescent="0.2">
      <c r="B29" s="61" t="s">
        <v>54</v>
      </c>
      <c r="C29" s="48">
        <v>-13482</v>
      </c>
      <c r="D29" s="48">
        <v>-11407</v>
      </c>
      <c r="E29" s="93">
        <f t="shared" si="2"/>
        <v>0.18190584728675385</v>
      </c>
    </row>
    <row r="30" spans="2:5" s="4" customFormat="1" ht="11.25" customHeight="1" thickBot="1" x14ac:dyDescent="0.25">
      <c r="B30" s="54" t="s">
        <v>55</v>
      </c>
      <c r="C30" s="55">
        <v>3976</v>
      </c>
      <c r="D30" s="55">
        <v>4624</v>
      </c>
      <c r="E30" s="149">
        <f t="shared" si="2"/>
        <v>-0.14013840830449831</v>
      </c>
    </row>
    <row r="31" spans="2:5" s="4" customFormat="1" ht="11.25" customHeight="1" thickBot="1" x14ac:dyDescent="0.25">
      <c r="B31" s="57" t="s">
        <v>160</v>
      </c>
      <c r="C31" s="58">
        <f>+SUM(C27:C30)</f>
        <v>2992</v>
      </c>
      <c r="D31" s="58">
        <f>+SUM(D27:D30)</f>
        <v>2704</v>
      </c>
      <c r="E31" s="99">
        <f t="shared" si="2"/>
        <v>0.10650887573964507</v>
      </c>
    </row>
    <row r="32" spans="2:5" s="4" customFormat="1" ht="11.25" customHeight="1" thickBot="1" x14ac:dyDescent="0.25">
      <c r="B32" s="54" t="s">
        <v>159</v>
      </c>
      <c r="C32" s="55">
        <v>-669</v>
      </c>
      <c r="D32" s="55">
        <v>-647</v>
      </c>
      <c r="E32" s="149">
        <f t="shared" si="2"/>
        <v>3.4003091190108137E-2</v>
      </c>
    </row>
    <row r="33" spans="2:5" s="4" customFormat="1" ht="11.25" customHeight="1" thickBot="1" x14ac:dyDescent="0.25">
      <c r="B33" s="57" t="s">
        <v>161</v>
      </c>
      <c r="C33" s="58">
        <f>+C31+C32</f>
        <v>2323</v>
      </c>
      <c r="D33" s="58">
        <f>+D31+D32</f>
        <v>2057</v>
      </c>
      <c r="E33" s="99">
        <f t="shared" si="2"/>
        <v>0.12931453573164808</v>
      </c>
    </row>
    <row r="34" spans="2:5" s="4" customFormat="1" ht="11.25" customHeight="1" thickBot="1" x14ac:dyDescent="0.25">
      <c r="B34" s="73" t="s">
        <v>4</v>
      </c>
      <c r="C34" s="37">
        <v>4286.9327818141846</v>
      </c>
      <c r="D34" s="37">
        <v>13193</v>
      </c>
      <c r="E34" s="98">
        <f t="shared" si="2"/>
        <v>-0.67506004837306266</v>
      </c>
    </row>
    <row r="35" spans="2:5" s="4" customFormat="1" ht="11.25" customHeight="1" thickBot="1" x14ac:dyDescent="0.25">
      <c r="B35" s="57" t="s">
        <v>102</v>
      </c>
      <c r="C35" s="58">
        <v>10324</v>
      </c>
      <c r="D35" s="58">
        <v>22100.753467724324</v>
      </c>
      <c r="E35" s="99">
        <f t="shared" si="2"/>
        <v>-0.53286660497448435</v>
      </c>
    </row>
    <row r="36" spans="2:5" s="4" customFormat="1" ht="11.25" customHeight="1" x14ac:dyDescent="0.25">
      <c r="B36" s="31"/>
      <c r="C36" s="31"/>
      <c r="D36" s="31"/>
      <c r="E36" s="31"/>
    </row>
    <row r="37" spans="2:5" s="4" customFormat="1" ht="11.25" customHeight="1" x14ac:dyDescent="0.25">
      <c r="B37" s="1" t="s">
        <v>104</v>
      </c>
      <c r="C37" s="31"/>
      <c r="D37" s="31"/>
      <c r="E37" s="31"/>
    </row>
    <row r="38" spans="2:5" s="4" customFormat="1" ht="11.25" customHeight="1" x14ac:dyDescent="0.25">
      <c r="B38" s="31"/>
      <c r="C38" s="31"/>
      <c r="D38" s="31"/>
      <c r="E38" s="31"/>
    </row>
    <row r="39" spans="2:5" s="4" customFormat="1" ht="11.25" customHeight="1" x14ac:dyDescent="0.25">
      <c r="B39" s="1" t="s">
        <v>105</v>
      </c>
      <c r="C39" s="31"/>
      <c r="D39" s="31"/>
      <c r="E39" s="31"/>
    </row>
    <row r="40" spans="2:5" s="4" customFormat="1" ht="11.25" customHeight="1" x14ac:dyDescent="0.25">
      <c r="B40" s="31"/>
      <c r="C40" s="31"/>
      <c r="D40" s="31"/>
      <c r="E40" s="31"/>
    </row>
    <row r="41" spans="2:5" s="4" customFormat="1" ht="11.25" customHeight="1" thickBot="1" x14ac:dyDescent="0.25">
      <c r="B41" s="162" t="s">
        <v>100</v>
      </c>
      <c r="C41" s="153" t="s">
        <v>243</v>
      </c>
      <c r="D41" s="153" t="s">
        <v>210</v>
      </c>
      <c r="E41" s="153" t="s">
        <v>140</v>
      </c>
    </row>
    <row r="42" spans="2:5" s="4" customFormat="1" ht="11.25" customHeight="1" x14ac:dyDescent="0.2">
      <c r="B42" s="74" t="s">
        <v>47</v>
      </c>
      <c r="C42" s="48">
        <v>81829</v>
      </c>
      <c r="D42" s="48">
        <v>66273</v>
      </c>
      <c r="E42" s="62">
        <f t="shared" ref="E42:E52" si="3">+C42/D42-1</f>
        <v>0.23472605736876262</v>
      </c>
    </row>
    <row r="43" spans="2:5" s="4" customFormat="1" ht="11.25" customHeight="1" x14ac:dyDescent="0.2">
      <c r="B43" s="38" t="s">
        <v>48</v>
      </c>
      <c r="C43" s="35">
        <v>-72426</v>
      </c>
      <c r="D43" s="35">
        <v>-55334</v>
      </c>
      <c r="E43" s="60">
        <f t="shared" si="3"/>
        <v>0.30888784472476227</v>
      </c>
    </row>
    <row r="44" spans="2:5" s="4" customFormat="1" ht="23" x14ac:dyDescent="0.2">
      <c r="B44" s="75" t="s">
        <v>81</v>
      </c>
      <c r="C44" s="48">
        <v>-3523</v>
      </c>
      <c r="D44" s="48">
        <v>-8298</v>
      </c>
      <c r="E44" s="62">
        <f t="shared" si="3"/>
        <v>-0.57543986502771749</v>
      </c>
    </row>
    <row r="45" spans="2:5" s="4" customFormat="1" ht="11.25" customHeight="1" thickBot="1" x14ac:dyDescent="0.25">
      <c r="B45" s="76" t="s">
        <v>82</v>
      </c>
      <c r="C45" s="55">
        <v>7234</v>
      </c>
      <c r="D45" s="55">
        <v>2680</v>
      </c>
      <c r="E45" s="56">
        <f t="shared" si="3"/>
        <v>1.6992537313432834</v>
      </c>
    </row>
    <row r="46" spans="2:5" s="4" customFormat="1" ht="11.25" customHeight="1" thickBot="1" x14ac:dyDescent="0.25">
      <c r="B46" s="77" t="s">
        <v>216</v>
      </c>
      <c r="C46" s="58">
        <f>+SUM(C42:C45)</f>
        <v>13114</v>
      </c>
      <c r="D46" s="58">
        <f t="shared" ref="C46:D46" si="4">+SUM(D42:D45)</f>
        <v>5321</v>
      </c>
      <c r="E46" s="59">
        <f t="shared" si="3"/>
        <v>1.4645743281338093</v>
      </c>
    </row>
    <row r="47" spans="2:5" s="4" customFormat="1" ht="11.25" customHeight="1" x14ac:dyDescent="0.2">
      <c r="B47" s="38" t="s">
        <v>106</v>
      </c>
      <c r="C47" s="35">
        <v>-4911</v>
      </c>
      <c r="D47" s="35">
        <v>-4812</v>
      </c>
      <c r="E47" s="60">
        <f t="shared" si="3"/>
        <v>2.0573566084788109E-2</v>
      </c>
    </row>
    <row r="48" spans="2:5" s="4" customFormat="1" ht="11.25" customHeight="1" x14ac:dyDescent="0.2">
      <c r="B48" s="75" t="s">
        <v>54</v>
      </c>
      <c r="C48" s="48">
        <v>-11733</v>
      </c>
      <c r="D48" s="48">
        <v>-10133</v>
      </c>
      <c r="E48" s="62">
        <f t="shared" si="3"/>
        <v>0.1578999309187803</v>
      </c>
    </row>
    <row r="49" spans="2:5" s="4" customFormat="1" ht="11.25" customHeight="1" thickBot="1" x14ac:dyDescent="0.25">
      <c r="B49" s="76" t="s">
        <v>55</v>
      </c>
      <c r="C49" s="55">
        <v>4104</v>
      </c>
      <c r="D49" s="55">
        <v>4207</v>
      </c>
      <c r="E49" s="56">
        <f t="shared" si="3"/>
        <v>-2.4483004516282381E-2</v>
      </c>
    </row>
    <row r="50" spans="2:5" s="4" customFormat="1" ht="11.25" customHeight="1" thickBot="1" x14ac:dyDescent="0.25">
      <c r="B50" s="77" t="s">
        <v>101</v>
      </c>
      <c r="C50" s="58">
        <f>+SUM(C46:C49)</f>
        <v>574</v>
      </c>
      <c r="D50" s="58">
        <f>+SUM(D46:D49)</f>
        <v>-5417</v>
      </c>
      <c r="E50" s="59">
        <f t="shared" si="3"/>
        <v>-1.1059627099870777</v>
      </c>
    </row>
    <row r="51" spans="2:5" s="4" customFormat="1" ht="11.25" customHeight="1" thickBot="1" x14ac:dyDescent="0.25">
      <c r="B51" s="76" t="s">
        <v>159</v>
      </c>
      <c r="C51" s="55">
        <v>-663</v>
      </c>
      <c r="D51" s="55">
        <v>-646</v>
      </c>
      <c r="E51" s="56">
        <f t="shared" si="3"/>
        <v>2.6315789473684292E-2</v>
      </c>
    </row>
    <row r="52" spans="2:5" s="4" customFormat="1" ht="11.25" customHeight="1" thickBot="1" x14ac:dyDescent="0.25">
      <c r="B52" s="77" t="s">
        <v>172</v>
      </c>
      <c r="C52" s="58">
        <f>+C50+C51</f>
        <v>-89</v>
      </c>
      <c r="D52" s="58">
        <f>+D50+D51</f>
        <v>-6063</v>
      </c>
      <c r="E52" s="59">
        <f t="shared" si="3"/>
        <v>-0.98532079828467756</v>
      </c>
    </row>
    <row r="53" spans="2:5" s="4" customFormat="1" ht="11.25" customHeight="1" x14ac:dyDescent="0.25">
      <c r="B53" s="31"/>
      <c r="C53" s="31"/>
      <c r="D53" s="31"/>
      <c r="E53" s="31"/>
    </row>
    <row r="54" spans="2:5" s="4" customFormat="1" ht="11.25" customHeight="1" x14ac:dyDescent="0.25">
      <c r="B54" s="2" t="s">
        <v>107</v>
      </c>
      <c r="C54" s="31"/>
      <c r="D54" s="31"/>
      <c r="E54" s="31"/>
    </row>
    <row r="55" spans="2:5" s="4" customFormat="1" ht="11.25" customHeight="1" x14ac:dyDescent="0.25">
      <c r="B55" s="31"/>
      <c r="C55" s="31"/>
      <c r="D55" s="31"/>
      <c r="E55" s="31"/>
    </row>
    <row r="56" spans="2:5" s="4" customFormat="1" ht="11.25" customHeight="1" thickBot="1" x14ac:dyDescent="0.25">
      <c r="B56" s="162" t="s">
        <v>100</v>
      </c>
      <c r="C56" s="153" t="s">
        <v>243</v>
      </c>
      <c r="D56" s="153" t="s">
        <v>210</v>
      </c>
      <c r="E56" s="153" t="s">
        <v>140</v>
      </c>
    </row>
    <row r="57" spans="2:5" s="4" customFormat="1" ht="11.25" customHeight="1" x14ac:dyDescent="0.2">
      <c r="B57" s="78" t="s">
        <v>108</v>
      </c>
      <c r="C57" s="143">
        <v>33059</v>
      </c>
      <c r="D57" s="143">
        <v>40721</v>
      </c>
      <c r="E57" s="62">
        <f t="shared" ref="E57:E65" si="5">+C57/D57-1</f>
        <v>-0.18815844404606963</v>
      </c>
    </row>
    <row r="58" spans="2:5" s="4" customFormat="1" ht="11.25" customHeight="1" x14ac:dyDescent="0.2">
      <c r="B58" s="38" t="s">
        <v>48</v>
      </c>
      <c r="C58" s="144">
        <v>-31014</v>
      </c>
      <c r="D58" s="144">
        <v>-36025</v>
      </c>
      <c r="E58" s="60">
        <f t="shared" si="5"/>
        <v>-0.13909784871616937</v>
      </c>
    </row>
    <row r="59" spans="2:5" s="4" customFormat="1" ht="23.5" thickBot="1" x14ac:dyDescent="0.25">
      <c r="B59" s="80" t="s">
        <v>81</v>
      </c>
      <c r="C59" s="145">
        <v>1051</v>
      </c>
      <c r="D59" s="145">
        <v>1501</v>
      </c>
      <c r="E59" s="65">
        <f t="shared" si="5"/>
        <v>-0.29980013324450372</v>
      </c>
    </row>
    <row r="60" spans="2:5" s="4" customFormat="1" ht="11.25" customHeight="1" thickBot="1" x14ac:dyDescent="0.25">
      <c r="B60" s="81" t="s">
        <v>217</v>
      </c>
      <c r="C60" s="146">
        <f t="shared" ref="C60:D60" si="6">+SUM(C57:C59)</f>
        <v>3096</v>
      </c>
      <c r="D60" s="146">
        <f t="shared" si="6"/>
        <v>6197</v>
      </c>
      <c r="E60" s="82">
        <f t="shared" si="5"/>
        <v>-0.50040342101016622</v>
      </c>
    </row>
    <row r="61" spans="2:5" s="4" customFormat="1" ht="11.25" customHeight="1" x14ac:dyDescent="0.2">
      <c r="B61" s="75" t="s">
        <v>106</v>
      </c>
      <c r="C61" s="143">
        <v>-1101</v>
      </c>
      <c r="D61" s="143">
        <v>-980</v>
      </c>
      <c r="E61" s="62">
        <f t="shared" si="5"/>
        <v>0.12346938775510208</v>
      </c>
    </row>
    <row r="62" spans="2:5" s="4" customFormat="1" ht="11.25" customHeight="1" x14ac:dyDescent="0.2">
      <c r="B62" s="38" t="s">
        <v>54</v>
      </c>
      <c r="C62" s="144">
        <v>-784</v>
      </c>
      <c r="D62" s="144">
        <v>-459</v>
      </c>
      <c r="E62" s="60">
        <f t="shared" si="5"/>
        <v>0.70806100217864931</v>
      </c>
    </row>
    <row r="63" spans="2:5" s="4" customFormat="1" ht="11.25" customHeight="1" thickBot="1" x14ac:dyDescent="0.25">
      <c r="B63" s="80" t="s">
        <v>55</v>
      </c>
      <c r="C63" s="145">
        <v>-128</v>
      </c>
      <c r="D63" s="145">
        <v>45</v>
      </c>
      <c r="E63" s="65" t="s">
        <v>1</v>
      </c>
    </row>
    <row r="64" spans="2:5" s="4" customFormat="1" ht="11.25" customHeight="1" thickBot="1" x14ac:dyDescent="0.25">
      <c r="B64" s="83" t="s">
        <v>101</v>
      </c>
      <c r="C64" s="146">
        <f>+SUM(C60:C63)</f>
        <v>1083</v>
      </c>
      <c r="D64" s="146">
        <f>+SUM(D60:D63)</f>
        <v>4803</v>
      </c>
      <c r="E64" s="82">
        <f t="shared" si="5"/>
        <v>-0.7745159275452842</v>
      </c>
    </row>
    <row r="65" spans="2:5" s="4" customFormat="1" ht="11.25" customHeight="1" thickBot="1" x14ac:dyDescent="0.25">
      <c r="B65" s="77" t="s">
        <v>172</v>
      </c>
      <c r="C65" s="147">
        <f>+C64</f>
        <v>1083</v>
      </c>
      <c r="D65" s="147">
        <f>+D64</f>
        <v>4803</v>
      </c>
      <c r="E65" s="59">
        <f t="shared" si="5"/>
        <v>-0.7745159275452842</v>
      </c>
    </row>
    <row r="66" spans="2:5" s="4" customFormat="1" ht="11.25" customHeight="1" x14ac:dyDescent="0.25">
      <c r="C66" s="31"/>
      <c r="D66" s="31"/>
      <c r="E66" s="31"/>
    </row>
    <row r="67" spans="2:5" s="4" customFormat="1" ht="11.25" customHeight="1" x14ac:dyDescent="0.25">
      <c r="B67" s="1" t="s">
        <v>109</v>
      </c>
      <c r="C67" s="31"/>
      <c r="D67" s="31"/>
      <c r="E67" s="31"/>
    </row>
    <row r="68" spans="2:5" s="4" customFormat="1" ht="11.25" customHeight="1" x14ac:dyDescent="0.25">
      <c r="B68" s="31"/>
      <c r="C68" s="31"/>
      <c r="D68" s="31"/>
      <c r="E68" s="31"/>
    </row>
    <row r="69" spans="2:5" s="4" customFormat="1" ht="11.25" customHeight="1" thickBot="1" x14ac:dyDescent="0.25">
      <c r="B69" s="162" t="s">
        <v>194</v>
      </c>
      <c r="C69" s="153" t="s">
        <v>243</v>
      </c>
      <c r="D69" s="153" t="s">
        <v>210</v>
      </c>
      <c r="E69" s="153" t="s">
        <v>140</v>
      </c>
    </row>
    <row r="70" spans="2:5" s="4" customFormat="1" ht="11.25" customHeight="1" x14ac:dyDescent="0.2">
      <c r="B70" s="84" t="s">
        <v>47</v>
      </c>
      <c r="C70" s="85">
        <v>20772</v>
      </c>
      <c r="D70" s="85">
        <v>10927</v>
      </c>
      <c r="E70" s="86">
        <f t="shared" ref="E70:E76" si="7">+C70/D70-1</f>
        <v>0.90097922577102585</v>
      </c>
    </row>
    <row r="71" spans="2:5" s="4" customFormat="1" ht="11.25" customHeight="1" x14ac:dyDescent="0.2">
      <c r="B71" s="61" t="s">
        <v>48</v>
      </c>
      <c r="C71" s="48">
        <v>-18544</v>
      </c>
      <c r="D71" s="48">
        <v>-8894</v>
      </c>
      <c r="E71" s="62">
        <f t="shared" si="7"/>
        <v>1.0850011243534969</v>
      </c>
    </row>
    <row r="72" spans="2:5" s="4" customFormat="1" ht="11.5" x14ac:dyDescent="0.2">
      <c r="B72" s="87" t="s">
        <v>110</v>
      </c>
      <c r="C72" s="85">
        <v>-28</v>
      </c>
      <c r="D72" s="85">
        <v>3837</v>
      </c>
      <c r="E72" s="86" t="s">
        <v>1</v>
      </c>
    </row>
    <row r="73" spans="2:5" s="4" customFormat="1" ht="11.25" customHeight="1" thickBot="1" x14ac:dyDescent="0.25">
      <c r="B73" s="63" t="s">
        <v>82</v>
      </c>
      <c r="C73" s="64">
        <v>38</v>
      </c>
      <c r="D73" s="64">
        <v>-14</v>
      </c>
      <c r="E73" s="65" t="s">
        <v>1</v>
      </c>
    </row>
    <row r="74" spans="2:5" s="4" customFormat="1" ht="11.25" customHeight="1" thickBot="1" x14ac:dyDescent="0.25">
      <c r="B74" s="73" t="s">
        <v>218</v>
      </c>
      <c r="C74" s="37">
        <f t="shared" ref="C74:D74" si="8">+SUM(C70:C73)</f>
        <v>2238</v>
      </c>
      <c r="D74" s="37">
        <f t="shared" si="8"/>
        <v>5856</v>
      </c>
      <c r="E74" s="82">
        <f t="shared" ref="E74" si="9">+C74/D74-1</f>
        <v>-0.61782786885245899</v>
      </c>
    </row>
    <row r="75" spans="2:5" s="4" customFormat="1" ht="11.25" customHeight="1" x14ac:dyDescent="0.2">
      <c r="B75" s="61" t="s">
        <v>53</v>
      </c>
      <c r="C75" s="48">
        <v>-805</v>
      </c>
      <c r="D75" s="48">
        <v>-686</v>
      </c>
      <c r="E75" s="62">
        <f t="shared" si="7"/>
        <v>0.17346938775510212</v>
      </c>
    </row>
    <row r="76" spans="2:5" s="4" customFormat="1" ht="11.25" customHeight="1" x14ac:dyDescent="0.2">
      <c r="B76" s="25" t="s">
        <v>54</v>
      </c>
      <c r="C76" s="35">
        <v>-870</v>
      </c>
      <c r="D76" s="35">
        <v>-711</v>
      </c>
      <c r="E76" s="60">
        <f t="shared" si="7"/>
        <v>0.2236286919831223</v>
      </c>
    </row>
    <row r="77" spans="2:5" s="4" customFormat="1" ht="11.25" customHeight="1" thickBot="1" x14ac:dyDescent="0.25">
      <c r="B77" s="63" t="s">
        <v>55</v>
      </c>
      <c r="C77" s="64">
        <v>0</v>
      </c>
      <c r="D77" s="64">
        <v>410</v>
      </c>
      <c r="E77" s="65" t="s">
        <v>1</v>
      </c>
    </row>
    <row r="78" spans="2:5" s="4" customFormat="1" ht="11.25" customHeight="1" thickBot="1" x14ac:dyDescent="0.25">
      <c r="B78" s="73" t="s">
        <v>97</v>
      </c>
      <c r="C78" s="37">
        <f>+SUM(C74:C77)</f>
        <v>563</v>
      </c>
      <c r="D78" s="37">
        <f>+SUM(D74:D77)</f>
        <v>4869</v>
      </c>
      <c r="E78" s="98" t="s">
        <v>1</v>
      </c>
    </row>
    <row r="79" spans="2:5" s="4" customFormat="1" ht="11.25" customHeight="1" thickBot="1" x14ac:dyDescent="0.25">
      <c r="B79" s="63" t="s">
        <v>159</v>
      </c>
      <c r="C79" s="64">
        <v>-6</v>
      </c>
      <c r="D79" s="64">
        <v>-1</v>
      </c>
      <c r="E79" s="184">
        <f t="shared" ref="E79:E80" si="10">+C79/D79-1</f>
        <v>5</v>
      </c>
    </row>
    <row r="80" spans="2:5" s="4" customFormat="1" ht="11.25" customHeight="1" thickBot="1" x14ac:dyDescent="0.25">
      <c r="B80" s="69" t="s">
        <v>172</v>
      </c>
      <c r="C80" s="72">
        <f t="shared" ref="C80:D80" si="11">+C78+C79</f>
        <v>557</v>
      </c>
      <c r="D80" s="72">
        <f t="shared" si="11"/>
        <v>4868</v>
      </c>
      <c r="E80" s="82">
        <f t="shared" si="10"/>
        <v>-0.8855792933442892</v>
      </c>
    </row>
    <row r="81" spans="2:5" s="4" customFormat="1" ht="11.25" customHeight="1" x14ac:dyDescent="0.25">
      <c r="B81" s="31"/>
      <c r="C81" s="31"/>
      <c r="D81" s="31"/>
      <c r="E81" s="31"/>
    </row>
    <row r="82" spans="2:5" s="4" customFormat="1" ht="13" x14ac:dyDescent="0.25">
      <c r="B82" s="1" t="s">
        <v>112</v>
      </c>
      <c r="C82" s="31"/>
      <c r="D82" s="31"/>
      <c r="E82" s="31"/>
    </row>
    <row r="83" spans="2:5" s="4" customFormat="1" ht="11.25" customHeight="1" x14ac:dyDescent="0.25">
      <c r="B83" s="31"/>
      <c r="C83" s="31"/>
      <c r="D83" s="31"/>
      <c r="E83" s="31"/>
    </row>
    <row r="84" spans="2:5" s="4" customFormat="1" ht="11.25" customHeight="1" thickBot="1" x14ac:dyDescent="0.25">
      <c r="B84" s="162" t="s">
        <v>194</v>
      </c>
      <c r="C84" s="153" t="s">
        <v>243</v>
      </c>
      <c r="D84" s="153" t="s">
        <v>210</v>
      </c>
      <c r="E84" s="153" t="s">
        <v>140</v>
      </c>
    </row>
    <row r="85" spans="2:5" s="4" customFormat="1" ht="11.25" customHeight="1" x14ac:dyDescent="0.2">
      <c r="B85" s="52" t="s">
        <v>47</v>
      </c>
      <c r="C85" s="48">
        <v>1863</v>
      </c>
      <c r="D85" s="48">
        <v>905</v>
      </c>
      <c r="E85" s="62">
        <f t="shared" ref="E85:E90" si="12">+C85/D85-1</f>
        <v>1.0585635359116021</v>
      </c>
    </row>
    <row r="86" spans="2:5" s="4" customFormat="1" ht="11.25" customHeight="1" thickBot="1" x14ac:dyDescent="0.25">
      <c r="B86" s="88" t="s">
        <v>48</v>
      </c>
      <c r="C86" s="55">
        <v>-810</v>
      </c>
      <c r="D86" s="55">
        <v>-2086</v>
      </c>
      <c r="E86" s="56">
        <f t="shared" si="12"/>
        <v>-0.61169702780441038</v>
      </c>
    </row>
    <row r="87" spans="2:5" s="4" customFormat="1" ht="11.25" customHeight="1" thickBot="1" x14ac:dyDescent="0.25">
      <c r="B87" s="57" t="s">
        <v>51</v>
      </c>
      <c r="C87" s="58">
        <f>+SUM(C85:C86)</f>
        <v>1053</v>
      </c>
      <c r="D87" s="58">
        <f>+SUM(D85:D86)</f>
        <v>-1181</v>
      </c>
      <c r="E87" s="59" t="s">
        <v>1</v>
      </c>
    </row>
    <row r="88" spans="2:5" s="4" customFormat="1" ht="11.25" customHeight="1" x14ac:dyDescent="0.2">
      <c r="B88" s="89" t="s">
        <v>113</v>
      </c>
      <c r="C88" s="35">
        <v>-186</v>
      </c>
      <c r="D88" s="35">
        <v>-228</v>
      </c>
      <c r="E88" s="60">
        <f t="shared" si="12"/>
        <v>-0.18421052631578949</v>
      </c>
    </row>
    <row r="89" spans="2:5" s="4" customFormat="1" ht="11.25" customHeight="1" x14ac:dyDescent="0.2">
      <c r="B89" s="61" t="s">
        <v>54</v>
      </c>
      <c r="C89" s="48">
        <v>-95</v>
      </c>
      <c r="D89" s="48">
        <v>-104</v>
      </c>
      <c r="E89" s="62">
        <f t="shared" si="12"/>
        <v>-8.6538461538461564E-2</v>
      </c>
    </row>
    <row r="90" spans="2:5" s="4" customFormat="1" ht="11.25" customHeight="1" thickBot="1" x14ac:dyDescent="0.25">
      <c r="B90" s="54" t="s">
        <v>55</v>
      </c>
      <c r="C90" s="55">
        <v>0</v>
      </c>
      <c r="D90" s="55">
        <v>-38</v>
      </c>
      <c r="E90" s="149">
        <f t="shared" si="12"/>
        <v>-1</v>
      </c>
    </row>
    <row r="91" spans="2:5" s="4" customFormat="1" ht="11.25" customHeight="1" thickBot="1" x14ac:dyDescent="0.25">
      <c r="B91" s="57" t="s">
        <v>97</v>
      </c>
      <c r="C91" s="58">
        <f>+SUM(C87:C90)</f>
        <v>772</v>
      </c>
      <c r="D91" s="58">
        <f>+SUM(D87:D90)</f>
        <v>-1551</v>
      </c>
      <c r="E91" s="99" t="s">
        <v>1</v>
      </c>
    </row>
    <row r="92" spans="2:5" s="4" customFormat="1" ht="11.25" customHeight="1" thickBot="1" x14ac:dyDescent="0.25">
      <c r="B92" s="69" t="s">
        <v>172</v>
      </c>
      <c r="C92" s="72">
        <f>+C91</f>
        <v>772</v>
      </c>
      <c r="D92" s="72">
        <f>+D91</f>
        <v>-1551</v>
      </c>
      <c r="E92" s="148" t="s">
        <v>1</v>
      </c>
    </row>
    <row r="93" spans="2:5" s="4" customFormat="1" ht="11.25" customHeight="1" x14ac:dyDescent="0.25">
      <c r="B93" s="31"/>
      <c r="C93" s="31"/>
      <c r="D93" s="31"/>
      <c r="E93" s="31"/>
    </row>
    <row r="94" spans="2:5" s="4" customFormat="1" ht="11.25" customHeight="1" x14ac:dyDescent="0.25">
      <c r="B94" s="1" t="s">
        <v>114</v>
      </c>
      <c r="C94" s="31"/>
      <c r="D94" s="31"/>
      <c r="E94" s="31"/>
    </row>
    <row r="95" spans="2:5" s="4" customFormat="1" ht="11.25" customHeight="1" x14ac:dyDescent="0.25">
      <c r="B95" s="31"/>
      <c r="C95" s="31"/>
      <c r="D95" s="31"/>
      <c r="E95" s="31"/>
    </row>
    <row r="96" spans="2:5" s="4" customFormat="1" ht="11.25" customHeight="1" thickBot="1" x14ac:dyDescent="0.25">
      <c r="B96" s="162" t="s">
        <v>194</v>
      </c>
      <c r="C96" s="153" t="s">
        <v>243</v>
      </c>
      <c r="D96" s="153" t="s">
        <v>210</v>
      </c>
      <c r="E96" s="153" t="s">
        <v>140</v>
      </c>
    </row>
    <row r="97" spans="2:5" s="4" customFormat="1" ht="11.25" customHeight="1" x14ac:dyDescent="0.2">
      <c r="B97" s="90" t="s">
        <v>47</v>
      </c>
      <c r="C97" s="91">
        <v>52640</v>
      </c>
      <c r="D97" s="91">
        <v>32884</v>
      </c>
      <c r="E97" s="92">
        <f t="shared" ref="E97:E107" si="13">+C97/D97-1</f>
        <v>0.60077849410047435</v>
      </c>
    </row>
    <row r="98" spans="2:5" s="4" customFormat="1" ht="12" thickBot="1" x14ac:dyDescent="0.25">
      <c r="B98" s="61" t="s">
        <v>48</v>
      </c>
      <c r="C98" s="48">
        <v>-37050</v>
      </c>
      <c r="D98" s="48">
        <v>-37564</v>
      </c>
      <c r="E98" s="93">
        <f t="shared" si="13"/>
        <v>-1.3683313811095776E-2</v>
      </c>
    </row>
    <row r="99" spans="2:5" s="4" customFormat="1" ht="11.25" customHeight="1" thickBot="1" x14ac:dyDescent="0.25">
      <c r="B99" s="94" t="s">
        <v>217</v>
      </c>
      <c r="C99" s="36">
        <f>+SUM(C97:C98)</f>
        <v>15590</v>
      </c>
      <c r="D99" s="36">
        <f>+SUM(D97:D98)</f>
        <v>-4680</v>
      </c>
      <c r="E99" s="95">
        <f t="shared" si="13"/>
        <v>-4.3311965811965809</v>
      </c>
    </row>
    <row r="100" spans="2:5" s="4" customFormat="1" ht="11.25" customHeight="1" x14ac:dyDescent="0.2">
      <c r="B100" s="61" t="s">
        <v>53</v>
      </c>
      <c r="C100" s="48">
        <v>-3356</v>
      </c>
      <c r="D100" s="48">
        <v>-3803</v>
      </c>
      <c r="E100" s="93">
        <f t="shared" si="13"/>
        <v>-0.11753878516960292</v>
      </c>
    </row>
    <row r="101" spans="2:5" s="4" customFormat="1" ht="11.25" customHeight="1" x14ac:dyDescent="0.2">
      <c r="B101" s="25" t="s">
        <v>54</v>
      </c>
      <c r="C101" s="35">
        <v>-8154</v>
      </c>
      <c r="D101" s="35">
        <v>-6098</v>
      </c>
      <c r="E101" s="96">
        <f t="shared" si="13"/>
        <v>0.33715972449983611</v>
      </c>
    </row>
    <row r="102" spans="2:5" s="4" customFormat="1" ht="11.25" customHeight="1" thickBot="1" x14ac:dyDescent="0.25">
      <c r="B102" s="63" t="s">
        <v>55</v>
      </c>
      <c r="C102" s="64">
        <v>705</v>
      </c>
      <c r="D102" s="64">
        <v>739</v>
      </c>
      <c r="E102" s="97">
        <f t="shared" si="13"/>
        <v>-4.6008119079837595E-2</v>
      </c>
    </row>
    <row r="103" spans="2:5" s="4" customFormat="1" ht="11.25" customHeight="1" thickBot="1" x14ac:dyDescent="0.25">
      <c r="B103" s="73" t="s">
        <v>84</v>
      </c>
      <c r="C103" s="37">
        <f>+SUM(C99:C102)</f>
        <v>4785</v>
      </c>
      <c r="D103" s="37">
        <f>+SUM(D99:D102)</f>
        <v>-13842</v>
      </c>
      <c r="E103" s="98" t="s">
        <v>1</v>
      </c>
    </row>
    <row r="104" spans="2:5" s="4" customFormat="1" ht="11.25" customHeight="1" thickBot="1" x14ac:dyDescent="0.25">
      <c r="B104" s="63" t="s">
        <v>103</v>
      </c>
      <c r="C104" s="64">
        <v>-67</v>
      </c>
      <c r="D104" s="64">
        <v>-661</v>
      </c>
      <c r="E104" s="97">
        <f t="shared" si="13"/>
        <v>-0.89863842662632376</v>
      </c>
    </row>
    <row r="105" spans="2:5" s="4" customFormat="1" ht="11.25" customHeight="1" thickBot="1" x14ac:dyDescent="0.25">
      <c r="B105" s="73" t="s">
        <v>196</v>
      </c>
      <c r="C105" s="37">
        <f>+C103+C104</f>
        <v>4718</v>
      </c>
      <c r="D105" s="37">
        <f>+D103+D104</f>
        <v>-14503</v>
      </c>
      <c r="E105" s="98" t="s">
        <v>1</v>
      </c>
    </row>
    <row r="106" spans="2:5" s="4" customFormat="1" ht="11.25" customHeight="1" thickBot="1" x14ac:dyDescent="0.25">
      <c r="B106" s="57" t="s">
        <v>4</v>
      </c>
      <c r="C106" s="58">
        <v>5635</v>
      </c>
      <c r="D106" s="58">
        <v>-12998</v>
      </c>
      <c r="E106" s="99" t="s">
        <v>1</v>
      </c>
    </row>
    <row r="107" spans="2:5" s="4" customFormat="1" ht="11.25" customHeight="1" thickBot="1" x14ac:dyDescent="0.25">
      <c r="B107" s="73" t="s">
        <v>102</v>
      </c>
      <c r="C107" s="37">
        <v>5605</v>
      </c>
      <c r="D107" s="37">
        <v>-13037.527268</v>
      </c>
      <c r="E107" s="98" t="s">
        <v>1</v>
      </c>
    </row>
    <row r="108" spans="2:5" s="4" customFormat="1" ht="11.25" customHeight="1" x14ac:dyDescent="0.25">
      <c r="B108" s="31"/>
      <c r="C108" s="31"/>
      <c r="D108" s="31"/>
      <c r="E108" s="31"/>
    </row>
    <row r="109" spans="2:5" s="4" customFormat="1" ht="11.25" customHeight="1" x14ac:dyDescent="0.25">
      <c r="B109" s="1" t="s">
        <v>116</v>
      </c>
      <c r="C109" s="31"/>
      <c r="D109" s="31"/>
      <c r="E109" s="31"/>
    </row>
    <row r="110" spans="2:5" s="4" customFormat="1" ht="11.5" x14ac:dyDescent="0.25">
      <c r="B110" s="31"/>
      <c r="C110" s="31"/>
      <c r="D110" s="31"/>
      <c r="E110" s="31"/>
    </row>
    <row r="111" spans="2:5" s="4" customFormat="1" ht="11.25" customHeight="1" thickBot="1" x14ac:dyDescent="0.25">
      <c r="B111" s="162" t="s">
        <v>194</v>
      </c>
      <c r="C111" s="153" t="s">
        <v>243</v>
      </c>
      <c r="D111" s="153" t="s">
        <v>210</v>
      </c>
      <c r="E111" s="153" t="s">
        <v>140</v>
      </c>
    </row>
    <row r="112" spans="2:5" s="4" customFormat="1" ht="11.25" customHeight="1" thickBot="1" x14ac:dyDescent="0.25">
      <c r="B112" s="63" t="s">
        <v>53</v>
      </c>
      <c r="C112" s="64">
        <v>-1149</v>
      </c>
      <c r="D112" s="64">
        <v>-1125</v>
      </c>
      <c r="E112" s="65">
        <f t="shared" ref="E112:E116" si="14">+C112/D112-1</f>
        <v>2.1333333333333426E-2</v>
      </c>
    </row>
    <row r="113" spans="1:5" s="4" customFormat="1" ht="11.25" customHeight="1" thickBot="1" x14ac:dyDescent="0.25">
      <c r="B113" s="73" t="s">
        <v>117</v>
      </c>
      <c r="C113" s="37">
        <f>+C112</f>
        <v>-1149</v>
      </c>
      <c r="D113" s="37">
        <f>+D112</f>
        <v>-1125</v>
      </c>
      <c r="E113" s="82">
        <f t="shared" si="14"/>
        <v>2.1333333333333426E-2</v>
      </c>
    </row>
    <row r="114" spans="1:5" s="4" customFormat="1" ht="11.25" customHeight="1" thickBot="1" x14ac:dyDescent="0.25">
      <c r="B114" s="57" t="s">
        <v>111</v>
      </c>
      <c r="C114" s="58">
        <f>+C113</f>
        <v>-1149</v>
      </c>
      <c r="D114" s="58">
        <f>+D113</f>
        <v>-1125</v>
      </c>
      <c r="E114" s="59">
        <f t="shared" si="14"/>
        <v>2.1333333333333426E-2</v>
      </c>
    </row>
    <row r="115" spans="1:5" s="4" customFormat="1" ht="11.25" customHeight="1" thickBot="1" x14ac:dyDescent="0.25">
      <c r="B115" s="73" t="s">
        <v>4</v>
      </c>
      <c r="C115" s="37">
        <v>-1143</v>
      </c>
      <c r="D115" s="37">
        <v>-1125</v>
      </c>
      <c r="E115" s="82">
        <f t="shared" si="14"/>
        <v>1.6000000000000014E-2</v>
      </c>
    </row>
    <row r="116" spans="1:5" s="4" customFormat="1" ht="11.25" customHeight="1" thickBot="1" x14ac:dyDescent="0.25">
      <c r="B116" s="57" t="s">
        <v>102</v>
      </c>
      <c r="C116" s="64">
        <v>-1143</v>
      </c>
      <c r="D116" s="64">
        <v>-1125</v>
      </c>
      <c r="E116" s="65">
        <f t="shared" si="14"/>
        <v>1.6000000000000014E-2</v>
      </c>
    </row>
    <row r="117" spans="1:5" s="4" customFormat="1" ht="11.25" customHeight="1" x14ac:dyDescent="0.25">
      <c r="B117" s="31"/>
      <c r="C117" s="31"/>
      <c r="D117" s="31"/>
      <c r="E117" s="31"/>
    </row>
    <row r="118" spans="1:5" s="4" customFormat="1" ht="11.25" customHeight="1" x14ac:dyDescent="0.25">
      <c r="B118" s="31"/>
      <c r="C118" s="31"/>
      <c r="D118" s="31"/>
      <c r="E118" s="31"/>
    </row>
    <row r="119" spans="1:5" s="4" customFormat="1" ht="11.25" customHeight="1" x14ac:dyDescent="0.25">
      <c r="B119" s="31"/>
      <c r="C119" s="31"/>
      <c r="D119" s="31"/>
      <c r="E119" s="31"/>
    </row>
    <row r="120" spans="1:5" s="4" customFormat="1" ht="11.25" customHeight="1" x14ac:dyDescent="0.25">
      <c r="B120" s="31"/>
      <c r="C120" s="31"/>
      <c r="D120" s="31"/>
      <c r="E120" s="31"/>
    </row>
    <row r="121" spans="1:5" s="4" customFormat="1" ht="11.25" customHeight="1" x14ac:dyDescent="0.25">
      <c r="B121" s="31"/>
      <c r="C121" s="31"/>
      <c r="D121" s="31"/>
      <c r="E121" s="31"/>
    </row>
    <row r="122" spans="1:5" s="4" customFormat="1" ht="11.25" customHeight="1" x14ac:dyDescent="0.25">
      <c r="B122" s="31"/>
      <c r="C122" s="31"/>
      <c r="D122" s="31"/>
      <c r="E122" s="31"/>
    </row>
    <row r="123" spans="1:5" s="4" customFormat="1" ht="11.25" customHeight="1" x14ac:dyDescent="0.25">
      <c r="B123" s="31"/>
      <c r="C123" s="31"/>
      <c r="D123" s="31"/>
      <c r="E123" s="31"/>
    </row>
    <row r="124" spans="1:5" s="4" customFormat="1" ht="11.25" customHeight="1" x14ac:dyDescent="0.25">
      <c r="B124" s="31"/>
      <c r="C124" s="31"/>
      <c r="D124" s="31"/>
      <c r="E124" s="31"/>
    </row>
    <row r="125" spans="1:5" s="4" customFormat="1" ht="11.25" customHeight="1" x14ac:dyDescent="0.25">
      <c r="B125" s="31"/>
      <c r="C125" s="31"/>
      <c r="D125" s="31"/>
      <c r="E125" s="31"/>
    </row>
    <row r="126" spans="1:5" s="4" customFormat="1" ht="11.25" customHeight="1" x14ac:dyDescent="0.25">
      <c r="B126" s="31"/>
      <c r="C126" s="31"/>
      <c r="D126" s="31"/>
      <c r="E126" s="31"/>
    </row>
    <row r="127" spans="1:5" s="4" customFormat="1" ht="11.25" customHeight="1" x14ac:dyDescent="0.35">
      <c r="A127"/>
      <c r="B127" s="31"/>
      <c r="C127" s="31"/>
      <c r="D127" s="31"/>
      <c r="E127" s="31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A1:E107"/>
  <sheetViews>
    <sheetView showGridLines="0" zoomScaleNormal="100" workbookViewId="0">
      <selection activeCell="H14" sqref="H14"/>
    </sheetView>
  </sheetViews>
  <sheetFormatPr baseColWidth="10" defaultRowHeight="14.5" x14ac:dyDescent="0.35"/>
  <cols>
    <col min="1" max="1" width="3.7265625" customWidth="1"/>
    <col min="2" max="2" width="60.81640625" customWidth="1"/>
  </cols>
  <sheetData>
    <row r="1" spans="1:5" x14ac:dyDescent="0.35">
      <c r="A1" s="4"/>
    </row>
    <row r="2" spans="1:5" x14ac:dyDescent="0.35">
      <c r="B2" s="2" t="s">
        <v>118</v>
      </c>
    </row>
    <row r="3" spans="1:5" ht="12.75" customHeight="1" x14ac:dyDescent="0.35"/>
    <row r="4" spans="1:5" s="4" customFormat="1" ht="11.25" customHeight="1" thickBot="1" x14ac:dyDescent="0.25">
      <c r="B4" s="158" t="s">
        <v>195</v>
      </c>
      <c r="C4" s="159" t="s">
        <v>210</v>
      </c>
      <c r="D4" s="159" t="s">
        <v>211</v>
      </c>
      <c r="E4" s="159" t="s">
        <v>219</v>
      </c>
    </row>
    <row r="5" spans="1:5" s="4" customFormat="1" ht="11.25" customHeight="1" x14ac:dyDescent="0.2">
      <c r="B5" s="40" t="s">
        <v>47</v>
      </c>
      <c r="C5" s="48">
        <v>129063</v>
      </c>
      <c r="D5" s="48">
        <v>118383</v>
      </c>
      <c r="E5" s="41">
        <f t="shared" ref="E5:E9" si="0">+C5/D5-1</f>
        <v>9.0215655964116515E-2</v>
      </c>
    </row>
    <row r="6" spans="1:5" s="4" customFormat="1" ht="11.25" customHeight="1" x14ac:dyDescent="0.2">
      <c r="B6" s="42" t="s">
        <v>160</v>
      </c>
      <c r="C6" s="35">
        <v>271345</v>
      </c>
      <c r="D6" s="35">
        <v>-242308</v>
      </c>
      <c r="E6" s="43" t="s">
        <v>1</v>
      </c>
    </row>
    <row r="7" spans="1:5" s="4" customFormat="1" ht="11.25" customHeight="1" x14ac:dyDescent="0.2">
      <c r="B7" s="44" t="s">
        <v>4</v>
      </c>
      <c r="C7" s="49">
        <v>274584</v>
      </c>
      <c r="D7" s="49">
        <v>-239289</v>
      </c>
      <c r="E7" s="45" t="s">
        <v>1</v>
      </c>
    </row>
    <row r="8" spans="1:5" s="4" customFormat="1" ht="11.25" customHeight="1" x14ac:dyDescent="0.2">
      <c r="B8" s="46" t="s">
        <v>102</v>
      </c>
      <c r="C8" s="50">
        <v>57589</v>
      </c>
      <c r="D8" s="51">
        <v>62275</v>
      </c>
      <c r="E8" s="47">
        <f t="shared" si="0"/>
        <v>-7.524688879967889E-2</v>
      </c>
    </row>
    <row r="9" spans="1:5" s="4" customFormat="1" ht="11.25" customHeight="1" x14ac:dyDescent="0.2">
      <c r="B9" s="44" t="s">
        <v>161</v>
      </c>
      <c r="C9" s="49">
        <v>267228</v>
      </c>
      <c r="D9" s="49">
        <v>-231553</v>
      </c>
      <c r="E9" s="45" t="s">
        <v>1</v>
      </c>
    </row>
    <row r="10" spans="1:5" s="4" customFormat="1" ht="11.25" customHeight="1" x14ac:dyDescent="0.2"/>
    <row r="11" spans="1:5" s="4" customFormat="1" ht="11.25" customHeight="1" x14ac:dyDescent="0.2"/>
    <row r="12" spans="1:5" s="4" customFormat="1" ht="11.25" customHeight="1" x14ac:dyDescent="0.2"/>
    <row r="13" spans="1:5" s="4" customFormat="1" ht="11.25" customHeight="1" x14ac:dyDescent="0.2"/>
    <row r="14" spans="1:5" s="4" customFormat="1" ht="11.25" customHeight="1" x14ac:dyDescent="0.2"/>
    <row r="15" spans="1:5" s="4" customFormat="1" ht="11.25" customHeight="1" x14ac:dyDescent="0.2"/>
    <row r="16" spans="1:5" s="4" customFormat="1" ht="11.25" customHeight="1" x14ac:dyDescent="0.2"/>
    <row r="17" s="4" customFormat="1" ht="11.25" customHeight="1" x14ac:dyDescent="0.2"/>
    <row r="18" s="4" customFormat="1" ht="11.25" customHeight="1" x14ac:dyDescent="0.2"/>
    <row r="19" s="4" customFormat="1" ht="11.25" customHeight="1" x14ac:dyDescent="0.2"/>
    <row r="20" s="4" customFormat="1" ht="11.25" customHeight="1" x14ac:dyDescent="0.2"/>
    <row r="21" s="4" customFormat="1" ht="11.25" customHeight="1" x14ac:dyDescent="0.2"/>
    <row r="22" s="4" customFormat="1" ht="11.25" customHeight="1" x14ac:dyDescent="0.2"/>
    <row r="23" s="4" customFormat="1" ht="11.25" customHeight="1" x14ac:dyDescent="0.2"/>
    <row r="24" s="4" customFormat="1" ht="11.25" customHeight="1" x14ac:dyDescent="0.2"/>
    <row r="25" s="4" customFormat="1" ht="11.25" customHeight="1" x14ac:dyDescent="0.2"/>
    <row r="26" s="4" customFormat="1" ht="11.25" customHeight="1" x14ac:dyDescent="0.2"/>
    <row r="27" s="4" customFormat="1" ht="11.25" customHeight="1" x14ac:dyDescent="0.2"/>
    <row r="28" s="4" customFormat="1" ht="11.25" customHeight="1" x14ac:dyDescent="0.2"/>
    <row r="29" s="4" customFormat="1" ht="11.25" customHeight="1" x14ac:dyDescent="0.2"/>
    <row r="30" s="4" customFormat="1" ht="11.25" customHeight="1" x14ac:dyDescent="0.2"/>
    <row r="31" s="4" customFormat="1" ht="11.25" customHeight="1" x14ac:dyDescent="0.2"/>
    <row r="32" s="4" customFormat="1" ht="11.25" customHeight="1" x14ac:dyDescent="0.2"/>
    <row r="33" s="4" customFormat="1" ht="11.25" customHeight="1" x14ac:dyDescent="0.2"/>
    <row r="34" s="4" customFormat="1" ht="11.25" customHeight="1" x14ac:dyDescent="0.2"/>
    <row r="35" s="4" customFormat="1" ht="11.25" customHeight="1" x14ac:dyDescent="0.2"/>
    <row r="36" s="4" customFormat="1" ht="11.25" customHeight="1" x14ac:dyDescent="0.2"/>
    <row r="37" s="4" customFormat="1" ht="11.25" customHeight="1" x14ac:dyDescent="0.2"/>
    <row r="38" s="4" customFormat="1" ht="11.25" customHeight="1" x14ac:dyDescent="0.2"/>
    <row r="39" s="4" customFormat="1" ht="11.25" customHeight="1" x14ac:dyDescent="0.2"/>
    <row r="40" s="4" customFormat="1" ht="11.25" customHeight="1" x14ac:dyDescent="0.2"/>
    <row r="41" s="4" customFormat="1" ht="11.25" customHeight="1" x14ac:dyDescent="0.2"/>
    <row r="42" s="4" customFormat="1" ht="11.25" customHeight="1" x14ac:dyDescent="0.2"/>
    <row r="43" s="4" customFormat="1" ht="11.25" customHeight="1" x14ac:dyDescent="0.2"/>
    <row r="44" s="4" customFormat="1" ht="11.25" customHeight="1" x14ac:dyDescent="0.2"/>
    <row r="45" s="4" customFormat="1" ht="11.25" customHeight="1" x14ac:dyDescent="0.2"/>
    <row r="46" s="4" customFormat="1" ht="11.25" customHeight="1" x14ac:dyDescent="0.2"/>
    <row r="47" s="4" customFormat="1" ht="11.25" customHeight="1" x14ac:dyDescent="0.2"/>
    <row r="48" s="4" customFormat="1" ht="11.25" customHeight="1" x14ac:dyDescent="0.2"/>
    <row r="49" s="4" customFormat="1" ht="11.25" customHeight="1" x14ac:dyDescent="0.2"/>
    <row r="50" s="4" customFormat="1" ht="11.25" customHeight="1" x14ac:dyDescent="0.2"/>
    <row r="51" s="4" customFormat="1" ht="11.25" customHeight="1" x14ac:dyDescent="0.2"/>
    <row r="52" s="4" customFormat="1" ht="11.25" customHeight="1" x14ac:dyDescent="0.2"/>
    <row r="53" s="4" customFormat="1" ht="11.25" customHeight="1" x14ac:dyDescent="0.2"/>
    <row r="54" s="4" customFormat="1" ht="11.25" customHeight="1" x14ac:dyDescent="0.2"/>
    <row r="55" s="4" customFormat="1" ht="11.25" customHeight="1" x14ac:dyDescent="0.2"/>
    <row r="56" s="4" customFormat="1" ht="11.25" customHeight="1" x14ac:dyDescent="0.2"/>
    <row r="57" s="4" customFormat="1" ht="11.25" customHeight="1" x14ac:dyDescent="0.2"/>
    <row r="58" s="4" customFormat="1" ht="11.25" customHeight="1" x14ac:dyDescent="0.2"/>
    <row r="59" s="4" customFormat="1" ht="11.25" customHeight="1" x14ac:dyDescent="0.2"/>
    <row r="60" s="4" customFormat="1" ht="11.25" customHeight="1" x14ac:dyDescent="0.2"/>
    <row r="61" s="4" customFormat="1" ht="11.25" customHeight="1" x14ac:dyDescent="0.2"/>
    <row r="62" s="4" customFormat="1" ht="11.25" customHeight="1" x14ac:dyDescent="0.2"/>
    <row r="63" s="4" customFormat="1" ht="11.25" customHeight="1" x14ac:dyDescent="0.2"/>
    <row r="6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G126"/>
  <sheetViews>
    <sheetView showGridLines="0" topLeftCell="A22" zoomScaleNormal="100" workbookViewId="0">
      <selection activeCell="E55" sqref="E55"/>
    </sheetView>
  </sheetViews>
  <sheetFormatPr baseColWidth="10" defaultRowHeight="14.5" x14ac:dyDescent="0.35"/>
  <cols>
    <col min="1" max="1" width="3.7265625" customWidth="1"/>
    <col min="2" max="2" width="77.1796875" customWidth="1"/>
  </cols>
  <sheetData>
    <row r="1" spans="1:7" x14ac:dyDescent="0.35">
      <c r="A1" s="4"/>
    </row>
    <row r="2" spans="1:7" x14ac:dyDescent="0.35">
      <c r="B2" s="2" t="s">
        <v>119</v>
      </c>
    </row>
    <row r="3" spans="1:7" ht="12.75" customHeight="1" x14ac:dyDescent="0.35"/>
    <row r="4" spans="1:7" s="4" customFormat="1" ht="11.25" customHeight="1" thickBot="1" x14ac:dyDescent="0.25">
      <c r="B4" s="160" t="s">
        <v>115</v>
      </c>
      <c r="C4" s="161">
        <v>45901</v>
      </c>
      <c r="D4" s="161">
        <v>45536</v>
      </c>
      <c r="E4" s="161">
        <v>45170</v>
      </c>
      <c r="F4" s="161">
        <v>44805</v>
      </c>
      <c r="G4" s="161">
        <v>44440</v>
      </c>
    </row>
    <row r="5" spans="1:7" s="4" customFormat="1" ht="11.25" customHeight="1" x14ac:dyDescent="0.2">
      <c r="B5" s="61" t="s">
        <v>19</v>
      </c>
      <c r="C5" s="48">
        <v>1420170</v>
      </c>
      <c r="D5" s="48">
        <v>1060452</v>
      </c>
      <c r="E5" s="48">
        <v>1282471</v>
      </c>
      <c r="F5" s="48">
        <v>1161976</v>
      </c>
      <c r="G5" s="103">
        <v>1205768</v>
      </c>
    </row>
    <row r="6" spans="1:7" s="4" customFormat="1" ht="11.25" customHeight="1" x14ac:dyDescent="0.2">
      <c r="B6" s="25" t="s">
        <v>6</v>
      </c>
      <c r="C6" s="35">
        <v>4418988</v>
      </c>
      <c r="D6" s="35">
        <v>3813841</v>
      </c>
      <c r="E6" s="35">
        <v>5054703</v>
      </c>
      <c r="F6" s="35">
        <v>4892008</v>
      </c>
      <c r="G6" s="34">
        <v>5005204</v>
      </c>
    </row>
    <row r="7" spans="1:7" s="4" customFormat="1" ht="11.25" customHeight="1" x14ac:dyDescent="0.2">
      <c r="B7" s="52" t="s">
        <v>120</v>
      </c>
      <c r="C7" s="49">
        <f>+C5+C6</f>
        <v>5839158</v>
      </c>
      <c r="D7" s="49">
        <f t="shared" ref="D7:G7" si="0">+D5+D6</f>
        <v>4874293</v>
      </c>
      <c r="E7" s="49">
        <f t="shared" si="0"/>
        <v>6337174</v>
      </c>
      <c r="F7" s="49">
        <f t="shared" si="0"/>
        <v>6053984</v>
      </c>
      <c r="G7" s="49">
        <f t="shared" si="0"/>
        <v>6210972</v>
      </c>
    </row>
    <row r="8" spans="1:7" s="4" customFormat="1" ht="11.25" customHeight="1" x14ac:dyDescent="0.2">
      <c r="B8" s="25" t="s">
        <v>42</v>
      </c>
      <c r="C8" s="35">
        <v>1067234</v>
      </c>
      <c r="D8" s="35">
        <v>970471</v>
      </c>
      <c r="E8" s="35">
        <v>1166202</v>
      </c>
      <c r="F8" s="35">
        <v>1272366</v>
      </c>
      <c r="G8" s="34">
        <v>1058251</v>
      </c>
    </row>
    <row r="9" spans="1:7" s="4" customFormat="1" ht="11.25" customHeight="1" x14ac:dyDescent="0.2">
      <c r="B9" s="61" t="s">
        <v>34</v>
      </c>
      <c r="C9" s="48">
        <v>2246474</v>
      </c>
      <c r="D9" s="48">
        <v>1716711</v>
      </c>
      <c r="E9" s="48">
        <v>2234962</v>
      </c>
      <c r="F9" s="48">
        <v>2341861</v>
      </c>
      <c r="G9" s="103">
        <v>3140216</v>
      </c>
    </row>
    <row r="10" spans="1:7" s="4" customFormat="1" ht="11.25" customHeight="1" x14ac:dyDescent="0.2">
      <c r="B10" s="23" t="s">
        <v>121</v>
      </c>
      <c r="C10" s="51">
        <f>+C8+C9</f>
        <v>3313708</v>
      </c>
      <c r="D10" s="51">
        <f t="shared" ref="D10:G10" si="1">+D8+D9</f>
        <v>2687182</v>
      </c>
      <c r="E10" s="51">
        <f t="shared" si="1"/>
        <v>3401164</v>
      </c>
      <c r="F10" s="51">
        <f t="shared" si="1"/>
        <v>3614227</v>
      </c>
      <c r="G10" s="51">
        <f t="shared" si="1"/>
        <v>4198467</v>
      </c>
    </row>
    <row r="11" spans="1:7" s="4" customFormat="1" ht="11.5" x14ac:dyDescent="0.2">
      <c r="B11" s="131" t="s">
        <v>122</v>
      </c>
      <c r="C11" s="48">
        <v>1085491</v>
      </c>
      <c r="D11" s="48">
        <v>983851</v>
      </c>
      <c r="E11" s="48">
        <v>1296456</v>
      </c>
      <c r="F11" s="48">
        <v>990627</v>
      </c>
      <c r="G11" s="103">
        <v>630612</v>
      </c>
    </row>
    <row r="12" spans="1:7" s="4" customFormat="1" ht="11.25" customHeight="1" x14ac:dyDescent="0.2">
      <c r="B12" s="14" t="s">
        <v>123</v>
      </c>
      <c r="C12" s="35">
        <v>1439959</v>
      </c>
      <c r="D12" s="35">
        <v>1203260</v>
      </c>
      <c r="E12" s="35">
        <v>1639554</v>
      </c>
      <c r="F12" s="35">
        <v>1449130</v>
      </c>
      <c r="G12" s="34">
        <v>1381893</v>
      </c>
    </row>
    <row r="13" spans="1:7" s="4" customFormat="1" ht="11.25" customHeight="1" x14ac:dyDescent="0.2">
      <c r="B13" s="52" t="s">
        <v>124</v>
      </c>
      <c r="C13" s="49">
        <f>+C11+C12</f>
        <v>2525450</v>
      </c>
      <c r="D13" s="49">
        <f t="shared" ref="D13:G13" si="2">+D11+D12</f>
        <v>2187111</v>
      </c>
      <c r="E13" s="49">
        <f t="shared" si="2"/>
        <v>2936010</v>
      </c>
      <c r="F13" s="49">
        <f t="shared" si="2"/>
        <v>2439757</v>
      </c>
      <c r="G13" s="49">
        <f t="shared" si="2"/>
        <v>2012505</v>
      </c>
    </row>
    <row r="14" spans="1:7" s="4" customFormat="1" ht="11.25" customHeight="1" x14ac:dyDescent="0.2">
      <c r="B14" s="13" t="s">
        <v>125</v>
      </c>
      <c r="C14" s="51">
        <f>+C10+C13</f>
        <v>5839158</v>
      </c>
      <c r="D14" s="51">
        <f t="shared" ref="D14:G14" si="3">+D10+D13</f>
        <v>4874293</v>
      </c>
      <c r="E14" s="51">
        <f t="shared" si="3"/>
        <v>6337174</v>
      </c>
      <c r="F14" s="51">
        <f t="shared" si="3"/>
        <v>6053984</v>
      </c>
      <c r="G14" s="51">
        <f t="shared" si="3"/>
        <v>6210972</v>
      </c>
    </row>
    <row r="15" spans="1:7" s="4" customFormat="1" ht="11.25" customHeight="1" x14ac:dyDescent="0.2"/>
    <row r="16" spans="1:7" s="4" customFormat="1" ht="11.25" customHeight="1" x14ac:dyDescent="0.2"/>
    <row r="17" spans="2:7" s="4" customFormat="1" ht="11.5" x14ac:dyDescent="0.2">
      <c r="B17" s="11" t="s">
        <v>126</v>
      </c>
    </row>
    <row r="18" spans="2:7" s="4" customFormat="1" ht="11.25" customHeight="1" x14ac:dyDescent="0.2"/>
    <row r="19" spans="2:7" s="4" customFormat="1" ht="11.25" customHeight="1" thickBot="1" x14ac:dyDescent="0.25">
      <c r="B19" s="160" t="s">
        <v>115</v>
      </c>
      <c r="C19" s="161">
        <v>45901</v>
      </c>
      <c r="D19" s="161">
        <v>45536</v>
      </c>
      <c r="E19" s="161">
        <v>45170</v>
      </c>
      <c r="F19" s="161">
        <v>44805</v>
      </c>
      <c r="G19" s="161">
        <v>44440</v>
      </c>
    </row>
    <row r="20" spans="2:7" s="4" customFormat="1" ht="11.25" customHeight="1" x14ac:dyDescent="0.2">
      <c r="B20" s="61" t="s">
        <v>51</v>
      </c>
      <c r="C20" s="48">
        <v>114175</v>
      </c>
      <c r="D20" s="48">
        <v>86958</v>
      </c>
      <c r="E20" s="48">
        <v>101202</v>
      </c>
      <c r="F20" s="48">
        <v>93013</v>
      </c>
      <c r="G20" s="48">
        <v>101416</v>
      </c>
    </row>
    <row r="21" spans="2:7" s="4" customFormat="1" ht="11.25" customHeight="1" x14ac:dyDescent="0.2">
      <c r="B21" s="23" t="s">
        <v>101</v>
      </c>
      <c r="C21" s="51">
        <f>+IS!C17</f>
        <v>264985</v>
      </c>
      <c r="D21" s="51">
        <f>+IS!D17</f>
        <v>-227447</v>
      </c>
      <c r="E21" s="51">
        <v>-4987</v>
      </c>
      <c r="F21" s="51">
        <v>-37250</v>
      </c>
      <c r="G21" s="51">
        <v>494813</v>
      </c>
    </row>
    <row r="22" spans="2:7" s="4" customFormat="1" ht="11.25" customHeight="1" x14ac:dyDescent="0.2">
      <c r="B22" s="131" t="s">
        <v>164</v>
      </c>
      <c r="C22" s="48">
        <v>-4663</v>
      </c>
      <c r="D22" s="48">
        <v>9446</v>
      </c>
      <c r="E22" s="48">
        <v>7674</v>
      </c>
      <c r="F22" s="48">
        <v>8061</v>
      </c>
      <c r="G22" s="48">
        <v>-3676</v>
      </c>
    </row>
    <row r="23" spans="2:7" s="4" customFormat="1" ht="11.25" customHeight="1" x14ac:dyDescent="0.2">
      <c r="B23" s="14" t="s">
        <v>179</v>
      </c>
      <c r="C23" s="35">
        <v>260322</v>
      </c>
      <c r="D23" s="35">
        <v>-218001</v>
      </c>
      <c r="E23" s="35">
        <v>481675</v>
      </c>
      <c r="F23" s="35">
        <v>1482</v>
      </c>
      <c r="G23" s="35">
        <v>-52756</v>
      </c>
    </row>
    <row r="24" spans="2:7" s="4" customFormat="1" ht="11.25" customHeight="1" x14ac:dyDescent="0.2">
      <c r="B24" s="131" t="s">
        <v>60</v>
      </c>
      <c r="C24" s="48">
        <v>-69482</v>
      </c>
      <c r="D24" s="48">
        <v>59979</v>
      </c>
      <c r="E24" s="48">
        <v>7981</v>
      </c>
      <c r="F24" s="48">
        <v>61258</v>
      </c>
      <c r="G24" s="48">
        <v>56855</v>
      </c>
    </row>
    <row r="25" spans="2:7" s="4" customFormat="1" ht="11.25" customHeight="1" x14ac:dyDescent="0.2">
      <c r="B25" s="14" t="s">
        <v>155</v>
      </c>
      <c r="C25" s="35">
        <v>190840</v>
      </c>
      <c r="D25" s="35">
        <v>-158022</v>
      </c>
      <c r="E25" s="35">
        <v>489656</v>
      </c>
      <c r="F25" s="35">
        <v>62740</v>
      </c>
      <c r="G25" s="35">
        <v>4099</v>
      </c>
    </row>
    <row r="26" spans="2:7" s="4" customFormat="1" ht="11.25" customHeight="1" x14ac:dyDescent="0.2">
      <c r="B26" s="131" t="s">
        <v>91</v>
      </c>
      <c r="C26" s="48">
        <v>-80707</v>
      </c>
      <c r="D26" s="48">
        <v>80135</v>
      </c>
      <c r="E26" s="48">
        <v>-167927</v>
      </c>
      <c r="F26" s="48">
        <v>-11893</v>
      </c>
      <c r="G26" s="48">
        <v>46303</v>
      </c>
    </row>
    <row r="27" spans="2:7" s="4" customFormat="1" ht="11.25" customHeight="1" x14ac:dyDescent="0.2">
      <c r="B27" s="14" t="s">
        <v>165</v>
      </c>
      <c r="C27" s="35">
        <v>110133</v>
      </c>
      <c r="D27" s="35">
        <v>-77887</v>
      </c>
      <c r="E27" s="35">
        <v>321729</v>
      </c>
      <c r="F27" s="35">
        <v>50847</v>
      </c>
      <c r="G27" s="35">
        <v>50402</v>
      </c>
    </row>
    <row r="28" spans="2:7" s="4" customFormat="1" ht="11.25" customHeight="1" x14ac:dyDescent="0.2">
      <c r="B28" s="13" t="s">
        <v>92</v>
      </c>
      <c r="C28" s="51">
        <f>+IS!C27</f>
        <v>110133</v>
      </c>
      <c r="D28" s="51">
        <f>+IS!D27</f>
        <v>-77887</v>
      </c>
      <c r="E28" s="51">
        <v>321729</v>
      </c>
      <c r="F28" s="51">
        <v>50847</v>
      </c>
      <c r="G28" s="51">
        <v>50402</v>
      </c>
    </row>
    <row r="29" spans="2:7" s="4" customFormat="1" ht="11.25" customHeight="1" x14ac:dyDescent="0.2">
      <c r="B29" s="131" t="s">
        <v>127</v>
      </c>
      <c r="C29" s="48">
        <v>36844</v>
      </c>
      <c r="D29" s="48">
        <v>-34655</v>
      </c>
      <c r="E29" s="48">
        <v>166248</v>
      </c>
      <c r="F29" s="48">
        <v>33746</v>
      </c>
      <c r="G29" s="48">
        <v>36230</v>
      </c>
    </row>
    <row r="30" spans="2:7" s="4" customFormat="1" ht="11.25" customHeight="1" x14ac:dyDescent="0.2">
      <c r="B30" s="14" t="s">
        <v>64</v>
      </c>
      <c r="C30" s="35">
        <v>73289</v>
      </c>
      <c r="D30" s="35">
        <v>-43232</v>
      </c>
      <c r="E30" s="35">
        <v>155481</v>
      </c>
      <c r="F30" s="35">
        <v>17101</v>
      </c>
      <c r="G30" s="35">
        <v>14172</v>
      </c>
    </row>
    <row r="31" spans="2:7" s="4" customFormat="1" ht="10" x14ac:dyDescent="0.2"/>
    <row r="32" spans="2:7" s="4" customFormat="1" ht="11.25" customHeight="1" x14ac:dyDescent="0.2"/>
    <row r="33" spans="2:7" s="4" customFormat="1" ht="11.25" customHeight="1" x14ac:dyDescent="0.2">
      <c r="B33" s="11" t="s">
        <v>128</v>
      </c>
    </row>
    <row r="34" spans="2:7" s="4" customFormat="1" ht="11.25" customHeight="1" x14ac:dyDescent="0.2"/>
    <row r="35" spans="2:7" s="4" customFormat="1" ht="11.25" customHeight="1" thickBot="1" x14ac:dyDescent="0.25">
      <c r="B35" s="160" t="s">
        <v>115</v>
      </c>
      <c r="C35" s="161">
        <v>45901</v>
      </c>
      <c r="D35" s="161">
        <v>45536</v>
      </c>
      <c r="E35" s="161">
        <v>45170</v>
      </c>
      <c r="F35" s="161">
        <v>44805</v>
      </c>
      <c r="G35" s="161">
        <v>44440</v>
      </c>
    </row>
    <row r="36" spans="2:7" s="4" customFormat="1" ht="11.25" customHeight="1" x14ac:dyDescent="0.2">
      <c r="B36" s="131" t="s">
        <v>180</v>
      </c>
      <c r="C36" s="48">
        <v>151967</v>
      </c>
      <c r="D36" s="48">
        <v>53327</v>
      </c>
      <c r="E36" s="48">
        <v>145462</v>
      </c>
      <c r="F36" s="103">
        <v>78653</v>
      </c>
      <c r="G36" s="48">
        <v>162171</v>
      </c>
    </row>
    <row r="37" spans="2:7" s="4" customFormat="1" ht="11.25" customHeight="1" x14ac:dyDescent="0.2">
      <c r="B37" s="14" t="s">
        <v>220</v>
      </c>
      <c r="C37" s="35">
        <v>-158814</v>
      </c>
      <c r="D37" s="35">
        <v>-68673</v>
      </c>
      <c r="E37" s="35">
        <v>12454</v>
      </c>
      <c r="F37" s="34">
        <v>15646</v>
      </c>
      <c r="G37" s="35">
        <v>-3725</v>
      </c>
    </row>
    <row r="38" spans="2:7" s="4" customFormat="1" ht="11.25" customHeight="1" x14ac:dyDescent="0.2">
      <c r="B38" s="131" t="s">
        <v>141</v>
      </c>
      <c r="C38" s="48">
        <v>-39188</v>
      </c>
      <c r="D38" s="48">
        <v>-27385</v>
      </c>
      <c r="E38" s="48">
        <v>-101883</v>
      </c>
      <c r="F38" s="103">
        <v>-224977</v>
      </c>
      <c r="G38" s="48">
        <v>-167101</v>
      </c>
    </row>
    <row r="39" spans="2:7" s="4" customFormat="1" ht="11.25" customHeight="1" x14ac:dyDescent="0.2">
      <c r="B39" s="13" t="s">
        <v>181</v>
      </c>
      <c r="C39" s="51">
        <f>+SUM(C36:C38)</f>
        <v>-46035</v>
      </c>
      <c r="D39" s="51">
        <f t="shared" ref="D39:G39" si="4">+SUM(D36:D38)</f>
        <v>-42731</v>
      </c>
      <c r="E39" s="51">
        <f t="shared" si="4"/>
        <v>56033</v>
      </c>
      <c r="F39" s="51">
        <f t="shared" si="4"/>
        <v>-130678</v>
      </c>
      <c r="G39" s="51">
        <f>+SUM(G36:G38)</f>
        <v>-8655</v>
      </c>
    </row>
    <row r="40" spans="2:7" s="4" customFormat="1" ht="11.25" customHeight="1" x14ac:dyDescent="0.2"/>
    <row r="41" spans="2:7" s="4" customFormat="1" ht="11.25" customHeight="1" x14ac:dyDescent="0.2"/>
    <row r="42" spans="2:7" s="4" customFormat="1" ht="11.25" customHeight="1" x14ac:dyDescent="0.2">
      <c r="B42" s="10" t="s">
        <v>129</v>
      </c>
    </row>
    <row r="43" spans="2:7" s="4" customFormat="1" ht="11.25" customHeight="1" x14ac:dyDescent="0.2"/>
    <row r="44" spans="2:7" s="4" customFormat="1" ht="11.25" customHeight="1" thickBot="1" x14ac:dyDescent="0.25">
      <c r="B44" s="160" t="s">
        <v>115</v>
      </c>
      <c r="C44" s="161">
        <v>45901</v>
      </c>
      <c r="D44" s="161">
        <v>45536</v>
      </c>
      <c r="E44" s="161">
        <v>45170</v>
      </c>
      <c r="F44" s="161">
        <v>44805</v>
      </c>
      <c r="G44" s="161">
        <v>44440</v>
      </c>
    </row>
    <row r="45" spans="2:7" s="4" customFormat="1" ht="11.5" x14ac:dyDescent="0.2">
      <c r="B45" s="131" t="s">
        <v>221</v>
      </c>
      <c r="C45" s="132">
        <f>+C5/C8</f>
        <v>1.3307016080822012</v>
      </c>
      <c r="D45" s="132">
        <f>+D5/D8</f>
        <v>1.0927188962885033</v>
      </c>
      <c r="E45" s="132">
        <f t="shared" ref="E45:G45" si="5">+E5/E8</f>
        <v>1.0996988514854202</v>
      </c>
      <c r="F45" s="132">
        <f t="shared" si="5"/>
        <v>0.91324037266006797</v>
      </c>
      <c r="G45" s="132">
        <f t="shared" si="5"/>
        <v>1.1393969861592381</v>
      </c>
    </row>
    <row r="46" spans="2:7" s="4" customFormat="1" ht="11.5" x14ac:dyDescent="0.2">
      <c r="B46" s="14" t="s">
        <v>222</v>
      </c>
      <c r="C46" s="133">
        <f>+C13/C10</f>
        <v>0.76212206989873577</v>
      </c>
      <c r="D46" s="133">
        <f>+D13/D10</f>
        <v>0.81390504997428537</v>
      </c>
      <c r="E46" s="133">
        <f t="shared" ref="E46:G46" si="6">+E13/E10</f>
        <v>0.8632368212764806</v>
      </c>
      <c r="F46" s="133">
        <f t="shared" si="6"/>
        <v>0.67504254713386846</v>
      </c>
      <c r="G46" s="133">
        <f t="shared" si="6"/>
        <v>0.47934281727116113</v>
      </c>
    </row>
    <row r="47" spans="2:7" s="4" customFormat="1" ht="11.5" x14ac:dyDescent="0.2">
      <c r="B47" s="131" t="s">
        <v>223</v>
      </c>
      <c r="C47" s="132">
        <f>+C6/C7</f>
        <v>0.75678513922726531</v>
      </c>
      <c r="D47" s="132">
        <f>+D6/D7</f>
        <v>0.78243983281267659</v>
      </c>
      <c r="E47" s="132">
        <f t="shared" ref="E47:G47" si="7">+E6/E7</f>
        <v>0.79762730201190624</v>
      </c>
      <c r="F47" s="132">
        <f t="shared" si="7"/>
        <v>0.80806424331481552</v>
      </c>
      <c r="G47" s="132">
        <f t="shared" si="7"/>
        <v>0.80586484691929061</v>
      </c>
    </row>
    <row r="48" spans="2:7" s="4" customFormat="1" ht="11.25" customHeight="1" x14ac:dyDescent="0.2">
      <c r="B48" s="14" t="s">
        <v>244</v>
      </c>
      <c r="C48" s="133">
        <f>+C10/C11</f>
        <v>3.0527272911521144</v>
      </c>
      <c r="D48" s="133">
        <f t="shared" ref="D48:G48" si="8">+D10/D11</f>
        <v>2.7312895956806469</v>
      </c>
      <c r="E48" s="133">
        <f t="shared" si="8"/>
        <v>2.6234318789068043</v>
      </c>
      <c r="F48" s="133">
        <f t="shared" si="8"/>
        <v>3.648423675106776</v>
      </c>
      <c r="G48" s="133">
        <f t="shared" si="8"/>
        <v>6.6577657894236077</v>
      </c>
    </row>
    <row r="49" spans="2:2" s="4" customFormat="1" ht="11.25" customHeight="1" x14ac:dyDescent="0.2"/>
    <row r="50" spans="2:2" s="4" customFormat="1" ht="10" x14ac:dyDescent="0.2"/>
    <row r="51" spans="2:2" s="4" customFormat="1" ht="11.25" customHeight="1" x14ac:dyDescent="0.2">
      <c r="B51" s="134" t="s">
        <v>130</v>
      </c>
    </row>
    <row r="52" spans="2:2" s="4" customFormat="1" ht="11.25" customHeight="1" x14ac:dyDescent="0.2">
      <c r="B52" s="134" t="s">
        <v>131</v>
      </c>
    </row>
    <row r="53" spans="2:2" s="4" customFormat="1" ht="11.25" customHeight="1" x14ac:dyDescent="0.2">
      <c r="B53" s="134" t="s">
        <v>132</v>
      </c>
    </row>
    <row r="54" spans="2:2" s="4" customFormat="1" ht="11.25" customHeight="1" x14ac:dyDescent="0.2">
      <c r="B54" s="134" t="s">
        <v>245</v>
      </c>
    </row>
    <row r="55" spans="2:2" s="4" customFormat="1" ht="11.25" customHeight="1" x14ac:dyDescent="0.2"/>
    <row r="56" spans="2:2" s="4" customFormat="1" ht="11.25" customHeight="1" x14ac:dyDescent="0.2"/>
    <row r="57" spans="2:2" s="4" customFormat="1" ht="11.25" customHeight="1" x14ac:dyDescent="0.2"/>
    <row r="58" spans="2:2" s="4" customFormat="1" ht="11.25" customHeight="1" x14ac:dyDescent="0.2"/>
    <row r="59" spans="2:2" s="4" customFormat="1" ht="11.25" customHeight="1" x14ac:dyDescent="0.2"/>
    <row r="60" spans="2:2" s="4" customFormat="1" ht="11.25" customHeight="1" x14ac:dyDescent="0.2"/>
    <row r="61" spans="2:2" s="4" customFormat="1" ht="11.25" customHeight="1" x14ac:dyDescent="0.2"/>
    <row r="62" spans="2:2" s="4" customFormat="1" ht="11.25" customHeight="1" x14ac:dyDescent="0.2"/>
    <row r="63" spans="2:2" s="4" customFormat="1" ht="11.25" customHeight="1" x14ac:dyDescent="0.2"/>
    <row r="64" spans="2:2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  <row r="108" s="4" customFormat="1" ht="11.25" customHeight="1" x14ac:dyDescent="0.2"/>
    <row r="109" s="4" customFormat="1" ht="11.25" customHeight="1" x14ac:dyDescent="0.2"/>
    <row r="110" s="4" customFormat="1" ht="11.25" customHeight="1" x14ac:dyDescent="0.2"/>
    <row r="111" s="4" customFormat="1" ht="11.25" customHeight="1" x14ac:dyDescent="0.2"/>
    <row r="112" s="4" customFormat="1" ht="11.25" customHeight="1" x14ac:dyDescent="0.2"/>
    <row r="113" spans="1:1" s="4" customFormat="1" ht="11.25" customHeight="1" x14ac:dyDescent="0.2"/>
    <row r="114" spans="1:1" s="4" customFormat="1" ht="11.25" customHeight="1" x14ac:dyDescent="0.2"/>
    <row r="115" spans="1:1" s="4" customFormat="1" ht="11.25" customHeight="1" x14ac:dyDescent="0.2"/>
    <row r="116" spans="1:1" s="4" customFormat="1" ht="11.25" customHeight="1" x14ac:dyDescent="0.2"/>
    <row r="117" spans="1:1" s="4" customFormat="1" ht="11.25" customHeight="1" x14ac:dyDescent="0.2"/>
    <row r="118" spans="1:1" s="4" customFormat="1" ht="11.25" customHeight="1" x14ac:dyDescent="0.2"/>
    <row r="119" spans="1:1" s="4" customFormat="1" ht="11.25" customHeight="1" x14ac:dyDescent="0.2"/>
    <row r="120" spans="1:1" s="4" customFormat="1" ht="11.25" customHeight="1" x14ac:dyDescent="0.2"/>
    <row r="121" spans="1:1" s="4" customFormat="1" ht="11.25" customHeight="1" x14ac:dyDescent="0.2"/>
    <row r="122" spans="1:1" s="4" customFormat="1" ht="11.25" customHeight="1" x14ac:dyDescent="0.2"/>
    <row r="123" spans="1:1" s="4" customFormat="1" ht="11.25" customHeight="1" x14ac:dyDescent="0.2"/>
    <row r="124" spans="1:1" s="4" customFormat="1" ht="11.25" customHeight="1" x14ac:dyDescent="0.2"/>
    <row r="125" spans="1:1" x14ac:dyDescent="0.35">
      <c r="A125" s="4"/>
    </row>
    <row r="126" spans="1:1" x14ac:dyDescent="0.35">
      <c r="A126" s="4"/>
    </row>
  </sheetData>
  <pageMargins left="0.7" right="0.7" top="0.75" bottom="0.75" header="0.3" footer="0.3"/>
  <pageSetup orientation="portrait" r:id="rId1"/>
  <ignoredErrors>
    <ignoredError sqref="C39:G39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  <vt:lpstr>IS!_Toc59634415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Juan Manuel Redolfi</cp:lastModifiedBy>
  <dcterms:created xsi:type="dcterms:W3CDTF">2020-02-26T15:57:15Z</dcterms:created>
  <dcterms:modified xsi:type="dcterms:W3CDTF">2025-11-11T19:33:35Z</dcterms:modified>
</cp:coreProperties>
</file>